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incenzo Uli\Desktop\FUAS\Lectures\Master in Aviation - Lectures\Master - Corporate Finance\AAA_Course material\"/>
    </mc:Choice>
  </mc:AlternateContent>
  <xr:revisionPtr revIDLastSave="0" documentId="13_ncr:1_{ECD2123C-6DFC-4B7E-B69F-F3C29B7B0DA9}" xr6:coauthVersionLast="47" xr6:coauthVersionMax="47" xr10:uidLastSave="{00000000-0000-0000-0000-000000000000}"/>
  <bookViews>
    <workbookView xWindow="5960" yWindow="5960" windowWidth="13240" windowHeight="5320" tabRatio="726" firstSheet="1" activeTab="7" xr2:uid="{00000000-000D-0000-FFFF-FFFF00000000}"/>
  </bookViews>
  <sheets>
    <sheet name="Future value-&gt;" sheetId="14" r:id="rId1"/>
    <sheet name="SolutionsFV1" sheetId="15" r:id="rId2"/>
    <sheet name="Present Value -&gt;" sheetId="18" r:id="rId3"/>
    <sheet name="SolutionsPV" sheetId="19" r:id="rId4"/>
    <sheet name="Annuity -&gt;" sheetId="20" r:id="rId5"/>
    <sheet name="Solutions annuity" sheetId="21" r:id="rId6"/>
    <sheet name="Bond -&gt;" sheetId="22" r:id="rId7"/>
    <sheet name="SolutionsBond" sheetId="24" r:id="rId8"/>
    <sheet name="Investments-&gt;" sheetId="23" r:id="rId9"/>
    <sheet name="Solutions" sheetId="25" r:id="rId1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0" i="24" l="1"/>
  <c r="B46" i="19"/>
  <c r="D31" i="19"/>
  <c r="E31" i="19"/>
  <c r="F31" i="19"/>
  <c r="G31" i="19"/>
  <c r="H31" i="19"/>
  <c r="I31" i="19"/>
  <c r="J31" i="19"/>
  <c r="K31" i="19"/>
  <c r="L31" i="19"/>
  <c r="C33" i="19" s="1"/>
  <c r="C31" i="19"/>
  <c r="G46" i="15"/>
  <c r="F46" i="15"/>
  <c r="G39" i="15"/>
  <c r="G33" i="15"/>
  <c r="E33" i="15"/>
  <c r="I13" i="15"/>
  <c r="O8" i="25"/>
  <c r="O9" i="25" s="1"/>
  <c r="P8" i="25"/>
  <c r="P9" i="25" s="1"/>
  <c r="Q8" i="25"/>
  <c r="Q9" i="25" s="1"/>
  <c r="R8" i="25"/>
  <c r="R9" i="25" s="1"/>
  <c r="S8" i="25"/>
  <c r="S9" i="25" s="1"/>
  <c r="T8" i="25"/>
  <c r="T9" i="25" s="1"/>
  <c r="N9" i="25"/>
  <c r="P10" i="25"/>
  <c r="Q35" i="25"/>
  <c r="P41" i="25"/>
  <c r="Q41" i="25"/>
  <c r="O41" i="25"/>
  <c r="J30" i="24"/>
  <c r="S29" i="24"/>
  <c r="R29" i="24"/>
  <c r="Q29" i="24"/>
  <c r="P29" i="24"/>
  <c r="O29" i="24"/>
  <c r="N29" i="24"/>
  <c r="M29" i="24"/>
  <c r="L29" i="24"/>
  <c r="K29" i="24"/>
  <c r="J29" i="24"/>
  <c r="S28" i="24"/>
  <c r="M28" i="24"/>
  <c r="N28" i="24" s="1"/>
  <c r="O28" i="24" s="1"/>
  <c r="P28" i="24" s="1"/>
  <c r="Q28" i="24" s="1"/>
  <c r="R28" i="24" s="1"/>
  <c r="L28" i="24"/>
  <c r="K28" i="24"/>
  <c r="J28" i="24"/>
  <c r="E29" i="24"/>
  <c r="D29" i="24"/>
  <c r="C29" i="24"/>
  <c r="E28" i="24"/>
  <c r="D28" i="24"/>
  <c r="C28" i="24"/>
  <c r="K21" i="24"/>
  <c r="C21" i="24"/>
  <c r="B46" i="21"/>
  <c r="B45" i="21"/>
  <c r="C9" i="21"/>
  <c r="J5" i="19"/>
  <c r="K5" i="19" s="1"/>
  <c r="E32" i="15"/>
  <c r="F12" i="15"/>
  <c r="C77" i="25"/>
  <c r="C76" i="25"/>
  <c r="C71" i="25"/>
  <c r="C70" i="25"/>
  <c r="N23" i="22"/>
  <c r="N10" i="22"/>
  <c r="O10" i="22"/>
  <c r="B43" i="21"/>
  <c r="C34" i="19" l="1"/>
  <c r="N10" i="25"/>
  <c r="F33" i="19"/>
  <c r="Q42" i="25" l="1"/>
  <c r="P42" i="25"/>
  <c r="O42" i="25"/>
  <c r="N42" i="25"/>
  <c r="N35" i="25" l="1"/>
  <c r="Q43" i="25"/>
  <c r="N43" i="25"/>
  <c r="O23" i="22"/>
  <c r="C42" i="21" l="1"/>
  <c r="C43" i="21" s="1"/>
  <c r="AG27" i="21"/>
  <c r="AF27" i="21"/>
  <c r="AE27" i="21"/>
  <c r="AD27" i="21"/>
  <c r="AC27" i="21"/>
  <c r="AB27" i="21"/>
  <c r="AA27" i="21"/>
  <c r="Z27" i="21"/>
  <c r="Y27" i="21"/>
  <c r="X27" i="21"/>
  <c r="W27" i="21"/>
  <c r="V27" i="21"/>
  <c r="U27" i="21"/>
  <c r="T27" i="21"/>
  <c r="S27" i="21"/>
  <c r="R27" i="21"/>
  <c r="Q27" i="21"/>
  <c r="P27" i="21"/>
  <c r="O27" i="21"/>
  <c r="N27" i="21"/>
  <c r="M27" i="21"/>
  <c r="L27" i="21"/>
  <c r="K27" i="21"/>
  <c r="J27" i="21"/>
  <c r="I27" i="21"/>
  <c r="H27" i="21"/>
  <c r="G27" i="21"/>
  <c r="F27" i="21"/>
  <c r="E27" i="21"/>
  <c r="D27" i="21"/>
  <c r="C27" i="21"/>
  <c r="AG26" i="21"/>
  <c r="AF26" i="21"/>
  <c r="AE26" i="21"/>
  <c r="AD26" i="21"/>
  <c r="AC26" i="21"/>
  <c r="AB26" i="21"/>
  <c r="AA26" i="21"/>
  <c r="Z26" i="21"/>
  <c r="Y26" i="21"/>
  <c r="X26" i="21"/>
  <c r="W26" i="21"/>
  <c r="V26" i="21"/>
  <c r="U26" i="21"/>
  <c r="T26" i="21"/>
  <c r="S26" i="21"/>
  <c r="R26" i="21"/>
  <c r="Q26" i="21"/>
  <c r="P26" i="21"/>
  <c r="O26" i="21"/>
  <c r="N26" i="21"/>
  <c r="M26" i="21"/>
  <c r="L26" i="21"/>
  <c r="K26" i="21"/>
  <c r="J26" i="21"/>
  <c r="I26" i="21"/>
  <c r="H26" i="21"/>
  <c r="G26" i="21"/>
  <c r="F26" i="21"/>
  <c r="E26" i="21"/>
  <c r="D26" i="21"/>
  <c r="C26" i="21"/>
  <c r="AG25" i="21"/>
  <c r="AF25" i="21"/>
  <c r="AE25" i="21"/>
  <c r="AD25" i="21"/>
  <c r="AC25" i="21"/>
  <c r="AB25" i="21"/>
  <c r="AA25" i="21"/>
  <c r="Z25" i="21"/>
  <c r="Y25" i="21"/>
  <c r="X25" i="21"/>
  <c r="W25" i="21"/>
  <c r="V25" i="21"/>
  <c r="U25" i="21"/>
  <c r="T25" i="21"/>
  <c r="S25" i="21"/>
  <c r="R25" i="21"/>
  <c r="Q25" i="21"/>
  <c r="P25" i="21"/>
  <c r="O25" i="21"/>
  <c r="N25" i="21"/>
  <c r="M25" i="21"/>
  <c r="L25" i="21"/>
  <c r="K25" i="21"/>
  <c r="J25" i="21"/>
  <c r="I25" i="21"/>
  <c r="H25" i="21"/>
  <c r="G25" i="21"/>
  <c r="F25" i="21"/>
  <c r="E25" i="21"/>
  <c r="D25" i="21"/>
  <c r="C25" i="21"/>
  <c r="AG24" i="21"/>
  <c r="AF24" i="21"/>
  <c r="AE24" i="21"/>
  <c r="AD24" i="21"/>
  <c r="AC24" i="21"/>
  <c r="AB24" i="21"/>
  <c r="AA24" i="21"/>
  <c r="Z24" i="21"/>
  <c r="Y24" i="21"/>
  <c r="X24" i="21"/>
  <c r="W24" i="21"/>
  <c r="V24" i="21"/>
  <c r="U24" i="21"/>
  <c r="T24" i="21"/>
  <c r="S24" i="21"/>
  <c r="R24" i="21"/>
  <c r="Q24" i="21"/>
  <c r="P24" i="21"/>
  <c r="O24" i="21"/>
  <c r="N24" i="21"/>
  <c r="M24" i="21"/>
  <c r="L24" i="21"/>
  <c r="K24" i="21"/>
  <c r="J24" i="21"/>
  <c r="I24" i="21"/>
  <c r="H24" i="21"/>
  <c r="G24" i="21"/>
  <c r="F24" i="21"/>
  <c r="E24" i="21"/>
  <c r="D24" i="21"/>
  <c r="C24" i="21"/>
  <c r="AG23" i="21"/>
  <c r="AF23" i="21"/>
  <c r="AE23" i="21"/>
  <c r="AD23" i="21"/>
  <c r="AC23" i="21"/>
  <c r="AB23" i="21"/>
  <c r="AA23" i="21"/>
  <c r="Z23" i="21"/>
  <c r="Y23" i="21"/>
  <c r="X23" i="21"/>
  <c r="W23" i="21"/>
  <c r="V23" i="21"/>
  <c r="U23" i="21"/>
  <c r="T23" i="21"/>
  <c r="S23" i="21"/>
  <c r="R23" i="21"/>
  <c r="Q23" i="21"/>
  <c r="P23" i="21"/>
  <c r="O23" i="21"/>
  <c r="N23" i="21"/>
  <c r="M23" i="21"/>
  <c r="L23" i="21"/>
  <c r="K23" i="21"/>
  <c r="J23" i="21"/>
  <c r="I23" i="21"/>
  <c r="H23" i="21"/>
  <c r="G23" i="21"/>
  <c r="F23" i="21"/>
  <c r="E23" i="21"/>
  <c r="D23" i="21"/>
  <c r="C23" i="21"/>
  <c r="AG22" i="21"/>
  <c r="AF22" i="21"/>
  <c r="AE22" i="21"/>
  <c r="AD22" i="21"/>
  <c r="AC22" i="21"/>
  <c r="AB22" i="21"/>
  <c r="AA22" i="21"/>
  <c r="Z22" i="21"/>
  <c r="Y22" i="21"/>
  <c r="X22" i="21"/>
  <c r="W22" i="21"/>
  <c r="V22" i="21"/>
  <c r="U22" i="21"/>
  <c r="T22" i="21"/>
  <c r="S22" i="21"/>
  <c r="R22" i="21"/>
  <c r="Q22" i="21"/>
  <c r="P22" i="21"/>
  <c r="O22" i="21"/>
  <c r="N22" i="21"/>
  <c r="M22" i="21"/>
  <c r="L22" i="21"/>
  <c r="K22" i="21"/>
  <c r="J22" i="21"/>
  <c r="I22" i="21"/>
  <c r="H22" i="21"/>
  <c r="G22" i="21"/>
  <c r="F22" i="21"/>
  <c r="E22" i="21"/>
  <c r="D22" i="21"/>
  <c r="C22" i="21"/>
  <c r="AG21" i="21"/>
  <c r="AF21" i="21"/>
  <c r="AE21" i="21"/>
  <c r="AD21" i="21"/>
  <c r="AC21" i="21"/>
  <c r="AB21" i="21"/>
  <c r="AA21" i="21"/>
  <c r="Z21" i="21"/>
  <c r="Y21" i="21"/>
  <c r="X21" i="21"/>
  <c r="W21" i="21"/>
  <c r="V21" i="21"/>
  <c r="U21" i="21"/>
  <c r="T21" i="21"/>
  <c r="S21" i="21"/>
  <c r="R21" i="21"/>
  <c r="Q21" i="21"/>
  <c r="P21" i="21"/>
  <c r="O21" i="21"/>
  <c r="N21" i="21"/>
  <c r="M21" i="21"/>
  <c r="L21" i="21"/>
  <c r="K21" i="21"/>
  <c r="J21" i="21"/>
  <c r="I21" i="21"/>
  <c r="H21" i="21"/>
  <c r="G21" i="21"/>
  <c r="F21" i="21"/>
  <c r="E21" i="21"/>
  <c r="D21" i="21"/>
  <c r="C21" i="21"/>
  <c r="AG20" i="21"/>
  <c r="AF20" i="21"/>
  <c r="AE20" i="21"/>
  <c r="AD20" i="21"/>
  <c r="AC20" i="21"/>
  <c r="AB20" i="21"/>
  <c r="AA20" i="21"/>
  <c r="Z20" i="21"/>
  <c r="Y20" i="21"/>
  <c r="X20" i="21"/>
  <c r="W20" i="21"/>
  <c r="V20" i="21"/>
  <c r="U20" i="21"/>
  <c r="T20" i="21"/>
  <c r="S20" i="21"/>
  <c r="R20" i="21"/>
  <c r="Q20" i="21"/>
  <c r="P20" i="21"/>
  <c r="O20" i="21"/>
  <c r="N20" i="21"/>
  <c r="M20" i="21"/>
  <c r="L20" i="21"/>
  <c r="K20" i="21"/>
  <c r="J20" i="21"/>
  <c r="I20" i="21"/>
  <c r="H20" i="21"/>
  <c r="G20" i="21"/>
  <c r="F20" i="21"/>
  <c r="E20" i="21"/>
  <c r="D20" i="21"/>
  <c r="C20" i="21"/>
  <c r="AG19" i="21"/>
  <c r="AF19" i="21"/>
  <c r="AE19" i="21"/>
  <c r="AD19" i="21"/>
  <c r="AC19" i="21"/>
  <c r="AB19" i="21"/>
  <c r="AA19" i="21"/>
  <c r="Z19" i="21"/>
  <c r="Y19" i="21"/>
  <c r="X19" i="21"/>
  <c r="W19" i="21"/>
  <c r="V19" i="21"/>
  <c r="U19" i="21"/>
  <c r="T19" i="21"/>
  <c r="S19" i="21"/>
  <c r="R19" i="21"/>
  <c r="Q19" i="21"/>
  <c r="P19" i="21"/>
  <c r="O19" i="21"/>
  <c r="N19" i="21"/>
  <c r="M19" i="21"/>
  <c r="L19" i="21"/>
  <c r="K19" i="21"/>
  <c r="J19" i="21"/>
  <c r="I19" i="21"/>
  <c r="H19" i="21"/>
  <c r="G19" i="21"/>
  <c r="F19" i="21"/>
  <c r="E19" i="21"/>
  <c r="D19" i="21"/>
  <c r="C19" i="21"/>
  <c r="AG18" i="21"/>
  <c r="AF18" i="21"/>
  <c r="AE18" i="21"/>
  <c r="AD18" i="21"/>
  <c r="AC18" i="21"/>
  <c r="AB18" i="21"/>
  <c r="AA18" i="21"/>
  <c r="Z18" i="21"/>
  <c r="Y18" i="21"/>
  <c r="X18" i="21"/>
  <c r="W18" i="21"/>
  <c r="V18" i="21"/>
  <c r="U18" i="21"/>
  <c r="T18" i="21"/>
  <c r="S18" i="21"/>
  <c r="R18" i="21"/>
  <c r="Q18" i="21"/>
  <c r="P18" i="21"/>
  <c r="O18" i="21"/>
  <c r="N18" i="21"/>
  <c r="M18" i="21"/>
  <c r="L18" i="21"/>
  <c r="K18" i="21"/>
  <c r="J18" i="21"/>
  <c r="I18" i="21"/>
  <c r="H18" i="21"/>
  <c r="G18" i="21"/>
  <c r="F18" i="21"/>
  <c r="E18" i="21"/>
  <c r="D18" i="21"/>
  <c r="C18" i="21"/>
  <c r="AG17" i="21"/>
  <c r="AF17" i="21"/>
  <c r="AE17" i="21"/>
  <c r="AD17" i="21"/>
  <c r="AC17" i="21"/>
  <c r="AB17" i="21"/>
  <c r="AA17" i="21"/>
  <c r="Z17" i="21"/>
  <c r="Y17" i="21"/>
  <c r="X17" i="21"/>
  <c r="W17" i="21"/>
  <c r="V17" i="21"/>
  <c r="U17" i="21"/>
  <c r="T17" i="21"/>
  <c r="S17" i="21"/>
  <c r="R17" i="21"/>
  <c r="Q17" i="21"/>
  <c r="P17" i="21"/>
  <c r="O17" i="21"/>
  <c r="N17" i="21"/>
  <c r="M17" i="21"/>
  <c r="L17" i="21"/>
  <c r="K17" i="21"/>
  <c r="J17" i="21"/>
  <c r="I17" i="21"/>
  <c r="H17" i="21"/>
  <c r="G17" i="21"/>
  <c r="F17" i="21"/>
  <c r="E17" i="21"/>
  <c r="D17" i="21"/>
  <c r="C17" i="21"/>
  <c r="AG16" i="21"/>
  <c r="AF16" i="21"/>
  <c r="AE16" i="21"/>
  <c r="AD16" i="21"/>
  <c r="AC16" i="21"/>
  <c r="AB16" i="21"/>
  <c r="AA16" i="21"/>
  <c r="Z16" i="21"/>
  <c r="Y16" i="21"/>
  <c r="X16" i="21"/>
  <c r="W16" i="21"/>
  <c r="V16" i="21"/>
  <c r="U16" i="21"/>
  <c r="T16" i="21"/>
  <c r="S16" i="21"/>
  <c r="R16" i="21"/>
  <c r="Q16" i="21"/>
  <c r="P16" i="21"/>
  <c r="O16" i="21"/>
  <c r="N16" i="21"/>
  <c r="M16" i="21"/>
  <c r="L16" i="21"/>
  <c r="K16" i="21"/>
  <c r="J16" i="21"/>
  <c r="I16" i="21"/>
  <c r="H16" i="21"/>
  <c r="G16" i="21"/>
  <c r="F16" i="21"/>
  <c r="E16" i="21"/>
  <c r="D16" i="21"/>
  <c r="C16" i="21"/>
  <c r="AG15" i="21"/>
  <c r="AF15" i="21"/>
  <c r="AE15" i="21"/>
  <c r="AD15" i="21"/>
  <c r="AC15" i="21"/>
  <c r="AB15" i="21"/>
  <c r="AA15" i="21"/>
  <c r="Z15" i="21"/>
  <c r="Y15" i="21"/>
  <c r="X15" i="21"/>
  <c r="W15" i="21"/>
  <c r="V15" i="21"/>
  <c r="U15" i="21"/>
  <c r="T15" i="21"/>
  <c r="S15" i="21"/>
  <c r="R15" i="21"/>
  <c r="Q15" i="21"/>
  <c r="P15" i="21"/>
  <c r="O15" i="21"/>
  <c r="N15" i="21"/>
  <c r="M15" i="21"/>
  <c r="L15" i="21"/>
  <c r="K15" i="21"/>
  <c r="J15" i="21"/>
  <c r="I15" i="21"/>
  <c r="H15" i="21"/>
  <c r="G15" i="21"/>
  <c r="F15" i="21"/>
  <c r="E15" i="21"/>
  <c r="D15" i="21"/>
  <c r="C15" i="21"/>
  <c r="AG14" i="21"/>
  <c r="AF14" i="21"/>
  <c r="AE14" i="21"/>
  <c r="AD14" i="21"/>
  <c r="AC14" i="21"/>
  <c r="AB14" i="21"/>
  <c r="AA14" i="21"/>
  <c r="Z14" i="21"/>
  <c r="Y14" i="21"/>
  <c r="X14" i="21"/>
  <c r="W14" i="21"/>
  <c r="V14" i="21"/>
  <c r="U14" i="21"/>
  <c r="T14" i="21"/>
  <c r="S14" i="21"/>
  <c r="R14" i="21"/>
  <c r="Q14" i="21"/>
  <c r="P14" i="21"/>
  <c r="O14" i="21"/>
  <c r="N14" i="21"/>
  <c r="M14" i="21"/>
  <c r="L14" i="21"/>
  <c r="K14" i="21"/>
  <c r="J14" i="21"/>
  <c r="I14" i="21"/>
  <c r="H14" i="21"/>
  <c r="G14" i="21"/>
  <c r="F14" i="21"/>
  <c r="E14" i="21"/>
  <c r="D14" i="21"/>
  <c r="C14" i="21"/>
  <c r="AG13" i="21"/>
  <c r="AF13" i="21"/>
  <c r="AE13" i="21"/>
  <c r="AD13" i="21"/>
  <c r="AC13" i="21"/>
  <c r="AB13" i="21"/>
  <c r="AA13" i="21"/>
  <c r="Z13" i="21"/>
  <c r="Y13" i="21"/>
  <c r="X13" i="21"/>
  <c r="W13" i="21"/>
  <c r="V13" i="21"/>
  <c r="U13" i="21"/>
  <c r="T13" i="21"/>
  <c r="S13" i="21"/>
  <c r="R13" i="21"/>
  <c r="Q13" i="21"/>
  <c r="P13" i="21"/>
  <c r="O13" i="21"/>
  <c r="N13" i="21"/>
  <c r="M13" i="21"/>
  <c r="L13" i="21"/>
  <c r="K13" i="21"/>
  <c r="J13" i="21"/>
  <c r="I13" i="21"/>
  <c r="H13" i="21"/>
  <c r="G13" i="21"/>
  <c r="F13" i="21"/>
  <c r="E13" i="21"/>
  <c r="D13" i="21"/>
  <c r="C13" i="21"/>
  <c r="AG12" i="21"/>
  <c r="AF12" i="21"/>
  <c r="AE12" i="21"/>
  <c r="AD12" i="21"/>
  <c r="AC12" i="21"/>
  <c r="AB12" i="21"/>
  <c r="AA12" i="21"/>
  <c r="Z12" i="21"/>
  <c r="Y12" i="21"/>
  <c r="X12" i="21"/>
  <c r="W12" i="21"/>
  <c r="V12" i="21"/>
  <c r="U12" i="21"/>
  <c r="T12" i="21"/>
  <c r="S12" i="21"/>
  <c r="R12" i="21"/>
  <c r="Q12" i="21"/>
  <c r="P12" i="21"/>
  <c r="O12" i="21"/>
  <c r="N12" i="21"/>
  <c r="M12" i="21"/>
  <c r="L12" i="21"/>
  <c r="K12" i="21"/>
  <c r="J12" i="21"/>
  <c r="I12" i="21"/>
  <c r="H12" i="21"/>
  <c r="G12" i="21"/>
  <c r="F12" i="21"/>
  <c r="E12" i="21"/>
  <c r="D12" i="21"/>
  <c r="C12" i="21"/>
  <c r="AG11" i="21"/>
  <c r="AF11" i="21"/>
  <c r="AE11" i="21"/>
  <c r="AD11" i="21"/>
  <c r="AC11" i="21"/>
  <c r="AB11" i="21"/>
  <c r="AA11" i="21"/>
  <c r="Z11" i="21"/>
  <c r="Y11" i="21"/>
  <c r="X11" i="21"/>
  <c r="W11" i="21"/>
  <c r="V11" i="21"/>
  <c r="U11" i="21"/>
  <c r="T11" i="21"/>
  <c r="S11" i="21"/>
  <c r="R11" i="21"/>
  <c r="Q11" i="21"/>
  <c r="P11" i="21"/>
  <c r="O11" i="21"/>
  <c r="N11" i="21"/>
  <c r="M11" i="21"/>
  <c r="L11" i="21"/>
  <c r="K11" i="21"/>
  <c r="J11" i="21"/>
  <c r="I11" i="21"/>
  <c r="H11" i="21"/>
  <c r="G11" i="21"/>
  <c r="F11" i="21"/>
  <c r="E11" i="21"/>
  <c r="D11" i="21"/>
  <c r="C11" i="21"/>
  <c r="AG10" i="21"/>
  <c r="AF10" i="21"/>
  <c r="AE10" i="21"/>
  <c r="AD10" i="21"/>
  <c r="AC10" i="21"/>
  <c r="AB10" i="21"/>
  <c r="AA10" i="21"/>
  <c r="Z10" i="21"/>
  <c r="Y10" i="21"/>
  <c r="X10" i="21"/>
  <c r="W10" i="21"/>
  <c r="V10" i="21"/>
  <c r="U10" i="21"/>
  <c r="T10" i="21"/>
  <c r="S10" i="21"/>
  <c r="R10" i="21"/>
  <c r="Q10" i="21"/>
  <c r="P10" i="21"/>
  <c r="O10" i="21"/>
  <c r="N10" i="21"/>
  <c r="M10" i="21"/>
  <c r="L10" i="21"/>
  <c r="K10" i="21"/>
  <c r="J10" i="21"/>
  <c r="I10" i="21"/>
  <c r="H10" i="21"/>
  <c r="G10" i="21"/>
  <c r="F10" i="21"/>
  <c r="E10" i="21"/>
  <c r="D10" i="21"/>
  <c r="C10" i="21"/>
  <c r="AG9" i="21"/>
  <c r="AF9" i="21"/>
  <c r="AE9" i="21"/>
  <c r="AD9" i="21"/>
  <c r="AC9" i="21"/>
  <c r="AB9" i="21"/>
  <c r="AA9" i="21"/>
  <c r="Z9" i="21"/>
  <c r="Y9" i="21"/>
  <c r="X9" i="21"/>
  <c r="W9" i="21"/>
  <c r="V9" i="21"/>
  <c r="U9" i="21"/>
  <c r="T9" i="21"/>
  <c r="S9" i="21"/>
  <c r="R9" i="21"/>
  <c r="Q9" i="21"/>
  <c r="P9" i="21"/>
  <c r="O9" i="21"/>
  <c r="N9" i="21"/>
  <c r="M9" i="21"/>
  <c r="L9" i="21"/>
  <c r="K9" i="21"/>
  <c r="J9" i="21"/>
  <c r="I9" i="21"/>
  <c r="H9" i="21"/>
  <c r="G9" i="21"/>
  <c r="F9" i="21"/>
  <c r="E9" i="21"/>
  <c r="D9" i="21"/>
  <c r="AG8" i="21"/>
  <c r="AF8" i="21"/>
  <c r="AE8" i="21"/>
  <c r="AD8" i="21"/>
  <c r="AC8" i="21"/>
  <c r="AB8" i="21"/>
  <c r="AA8" i="21"/>
  <c r="Z8" i="21"/>
  <c r="Y8" i="21"/>
  <c r="X8" i="21"/>
  <c r="W8" i="21"/>
  <c r="V8" i="21"/>
  <c r="U8" i="21"/>
  <c r="T8" i="21"/>
  <c r="S8" i="21"/>
  <c r="R8" i="21"/>
  <c r="Q8" i="21"/>
  <c r="P8" i="21"/>
  <c r="O8" i="21"/>
  <c r="N8" i="21"/>
  <c r="M8" i="21"/>
  <c r="L8" i="21"/>
  <c r="K8" i="21"/>
  <c r="J8" i="21"/>
  <c r="I8" i="21"/>
  <c r="H8" i="21"/>
  <c r="G8" i="21"/>
  <c r="F8" i="21"/>
  <c r="E8" i="21"/>
  <c r="D8" i="21"/>
  <c r="C8" i="21"/>
  <c r="CW43" i="19"/>
  <c r="CV43" i="19"/>
  <c r="CU43" i="19"/>
  <c r="CT43" i="19"/>
  <c r="CS43" i="19"/>
  <c r="CR43" i="19"/>
  <c r="CQ43" i="19"/>
  <c r="CP43" i="19"/>
  <c r="CO43" i="19"/>
  <c r="CN43" i="19"/>
  <c r="CM43" i="19"/>
  <c r="CL43" i="19"/>
  <c r="CK43" i="19"/>
  <c r="CJ43" i="19"/>
  <c r="CI43" i="19"/>
  <c r="CH43" i="19"/>
  <c r="CG43" i="19"/>
  <c r="CF43" i="19"/>
  <c r="CE43" i="19"/>
  <c r="CD43" i="19"/>
  <c r="CC43" i="19"/>
  <c r="CB43" i="19"/>
  <c r="CA43" i="19"/>
  <c r="BZ43" i="19"/>
  <c r="BY43" i="19"/>
  <c r="BX43" i="19"/>
  <c r="BW43" i="19"/>
  <c r="BV43" i="19"/>
  <c r="BU43" i="19"/>
  <c r="BT43" i="19"/>
  <c r="BS43" i="19"/>
  <c r="BR43" i="19"/>
  <c r="BQ43" i="19"/>
  <c r="BP43" i="19"/>
  <c r="BO43" i="19"/>
  <c r="BN43" i="19"/>
  <c r="BM43" i="19"/>
  <c r="BL43" i="19"/>
  <c r="BK43" i="19"/>
  <c r="BJ43" i="19"/>
  <c r="BI43" i="19"/>
  <c r="BH43" i="19"/>
  <c r="BG43" i="19"/>
  <c r="BF43" i="19"/>
  <c r="BE43" i="19"/>
  <c r="BD43" i="19"/>
  <c r="BC43" i="19"/>
  <c r="BB43" i="19"/>
  <c r="BA43" i="19"/>
  <c r="AZ43" i="19"/>
  <c r="AY43" i="19"/>
  <c r="AX43" i="19"/>
  <c r="AW43" i="19"/>
  <c r="AV43" i="19"/>
  <c r="AU43" i="19"/>
  <c r="AT43" i="19"/>
  <c r="AS43" i="19"/>
  <c r="AR43" i="19"/>
  <c r="AQ43" i="19"/>
  <c r="AP43" i="19"/>
  <c r="AO43" i="19"/>
  <c r="AN43" i="19"/>
  <c r="AM43" i="19"/>
  <c r="AL43" i="19"/>
  <c r="AK43" i="19"/>
  <c r="AJ43" i="19"/>
  <c r="AI43" i="19"/>
  <c r="AH43" i="19"/>
  <c r="AG43" i="19"/>
  <c r="AF43" i="19"/>
  <c r="AE43" i="19"/>
  <c r="AD43" i="19"/>
  <c r="AC43" i="19"/>
  <c r="AB43" i="19"/>
  <c r="AA43" i="19"/>
  <c r="Z43" i="19"/>
  <c r="Y43" i="19"/>
  <c r="X43" i="19"/>
  <c r="W43" i="19"/>
  <c r="V43" i="19"/>
  <c r="U43" i="19"/>
  <c r="T43" i="19"/>
  <c r="S43" i="19"/>
  <c r="R43" i="19"/>
  <c r="Q43" i="19"/>
  <c r="P43" i="19"/>
  <c r="O43" i="19"/>
  <c r="N43" i="19"/>
  <c r="M43" i="19"/>
  <c r="L43" i="19"/>
  <c r="K43" i="19"/>
  <c r="J43" i="19"/>
  <c r="I43" i="19"/>
  <c r="H43" i="19"/>
  <c r="G43" i="19"/>
  <c r="F43" i="19"/>
  <c r="E43" i="19"/>
  <c r="D43" i="19"/>
  <c r="C43" i="19"/>
  <c r="B43" i="19"/>
  <c r="F34" i="19"/>
  <c r="H145" i="15"/>
  <c r="G145" i="15"/>
  <c r="F145" i="15"/>
  <c r="E145" i="15"/>
  <c r="H144" i="15"/>
  <c r="G144" i="15"/>
  <c r="F144" i="15"/>
  <c r="E144" i="15"/>
  <c r="H143" i="15"/>
  <c r="G143" i="15"/>
  <c r="F143" i="15"/>
  <c r="E143" i="15"/>
  <c r="H142" i="15"/>
  <c r="G142" i="15"/>
  <c r="F142" i="15"/>
  <c r="E142" i="15"/>
  <c r="H141" i="15"/>
  <c r="G141" i="15"/>
  <c r="F141" i="15"/>
  <c r="E141" i="15"/>
  <c r="H140" i="15"/>
  <c r="G140" i="15"/>
  <c r="F140" i="15"/>
  <c r="E140" i="15"/>
  <c r="H139" i="15"/>
  <c r="G139" i="15"/>
  <c r="F139" i="15"/>
  <c r="E139" i="15"/>
  <c r="H138" i="15"/>
  <c r="G138" i="15"/>
  <c r="F138" i="15"/>
  <c r="E138" i="15"/>
  <c r="H137" i="15"/>
  <c r="G137" i="15"/>
  <c r="F137" i="15"/>
  <c r="E137" i="15"/>
  <c r="H136" i="15"/>
  <c r="G136" i="15"/>
  <c r="F136" i="15"/>
  <c r="E136" i="15"/>
  <c r="H135" i="15"/>
  <c r="G135" i="15"/>
  <c r="F135" i="15"/>
  <c r="E135" i="15"/>
  <c r="H134" i="15"/>
  <c r="G134" i="15"/>
  <c r="F134" i="15"/>
  <c r="E134" i="15"/>
  <c r="H133" i="15"/>
  <c r="G133" i="15"/>
  <c r="F133" i="15"/>
  <c r="E133" i="15"/>
  <c r="H132" i="15"/>
  <c r="G132" i="15"/>
  <c r="F132" i="15"/>
  <c r="E132" i="15"/>
  <c r="H131" i="15"/>
  <c r="G131" i="15"/>
  <c r="F131" i="15"/>
  <c r="E131" i="15"/>
  <c r="H130" i="15"/>
  <c r="G130" i="15"/>
  <c r="F130" i="15"/>
  <c r="E130" i="15"/>
  <c r="H129" i="15"/>
  <c r="G129" i="15"/>
  <c r="F129" i="15"/>
  <c r="E129" i="15"/>
  <c r="H128" i="15"/>
  <c r="G128" i="15"/>
  <c r="F128" i="15"/>
  <c r="E128" i="15"/>
  <c r="H127" i="15"/>
  <c r="G127" i="15"/>
  <c r="F127" i="15"/>
  <c r="E127" i="15"/>
  <c r="H126" i="15"/>
  <c r="G126" i="15"/>
  <c r="F126" i="15"/>
  <c r="E126" i="15"/>
  <c r="H125" i="15"/>
  <c r="G125" i="15"/>
  <c r="F125" i="15"/>
  <c r="E125" i="15"/>
  <c r="H124" i="15"/>
  <c r="G124" i="15"/>
  <c r="F124" i="15"/>
  <c r="E124" i="15"/>
  <c r="H123" i="15"/>
  <c r="G123" i="15"/>
  <c r="F123" i="15"/>
  <c r="E123" i="15"/>
  <c r="H122" i="15"/>
  <c r="G122" i="15"/>
  <c r="F122" i="15"/>
  <c r="E122" i="15"/>
  <c r="H121" i="15"/>
  <c r="G121" i="15"/>
  <c r="F121" i="15"/>
  <c r="E121" i="15"/>
  <c r="H120" i="15"/>
  <c r="G120" i="15"/>
  <c r="F120" i="15"/>
  <c r="E120" i="15"/>
  <c r="H119" i="15"/>
  <c r="G119" i="15"/>
  <c r="F119" i="15"/>
  <c r="E119" i="15"/>
  <c r="H118" i="15"/>
  <c r="G118" i="15"/>
  <c r="F118" i="15"/>
  <c r="E118" i="15"/>
  <c r="H117" i="15"/>
  <c r="G117" i="15"/>
  <c r="F117" i="15"/>
  <c r="E117" i="15"/>
  <c r="H116" i="15"/>
  <c r="G116" i="15"/>
  <c r="F116" i="15"/>
  <c r="E116" i="15"/>
  <c r="H115" i="15"/>
  <c r="G115" i="15"/>
  <c r="F115" i="15"/>
  <c r="E115" i="15"/>
  <c r="H114" i="15"/>
  <c r="G114" i="15"/>
  <c r="F114" i="15"/>
  <c r="E114" i="15"/>
  <c r="H113" i="15"/>
  <c r="G113" i="15"/>
  <c r="F113" i="15"/>
  <c r="E113" i="15"/>
  <c r="H112" i="15"/>
  <c r="G112" i="15"/>
  <c r="F112" i="15"/>
  <c r="E112" i="15"/>
  <c r="H111" i="15"/>
  <c r="G111" i="15"/>
  <c r="F111" i="15"/>
  <c r="E111" i="15"/>
  <c r="H110" i="15"/>
  <c r="G110" i="15"/>
  <c r="F110" i="15"/>
  <c r="E110" i="15"/>
  <c r="H109" i="15"/>
  <c r="G109" i="15"/>
  <c r="F109" i="15"/>
  <c r="E109" i="15"/>
  <c r="H108" i="15"/>
  <c r="G108" i="15"/>
  <c r="F108" i="15"/>
  <c r="E108" i="15"/>
  <c r="H107" i="15"/>
  <c r="G107" i="15"/>
  <c r="F107" i="15"/>
  <c r="E107" i="15"/>
  <c r="H106" i="15"/>
  <c r="G106" i="15"/>
  <c r="F106" i="15"/>
  <c r="E106" i="15"/>
  <c r="H105" i="15"/>
  <c r="G105" i="15"/>
  <c r="F105" i="15"/>
  <c r="E105" i="15"/>
  <c r="H104" i="15"/>
  <c r="G104" i="15"/>
  <c r="F104" i="15"/>
  <c r="E104" i="15"/>
  <c r="H103" i="15"/>
  <c r="G103" i="15"/>
  <c r="F103" i="15"/>
  <c r="E103" i="15"/>
  <c r="H102" i="15"/>
  <c r="G102" i="15"/>
  <c r="F102" i="15"/>
  <c r="E102" i="15"/>
  <c r="H101" i="15"/>
  <c r="G101" i="15"/>
  <c r="F101" i="15"/>
  <c r="E101" i="15"/>
  <c r="H100" i="15"/>
  <c r="G100" i="15"/>
  <c r="F100" i="15"/>
  <c r="E100" i="15"/>
  <c r="H99" i="15"/>
  <c r="G99" i="15"/>
  <c r="F99" i="15"/>
  <c r="E99" i="15"/>
  <c r="H98" i="15"/>
  <c r="G98" i="15"/>
  <c r="F98" i="15"/>
  <c r="E98" i="15"/>
  <c r="H97" i="15"/>
  <c r="G97" i="15"/>
  <c r="F97" i="15"/>
  <c r="E97" i="15"/>
  <c r="H96" i="15"/>
  <c r="G96" i="15"/>
  <c r="F96" i="15"/>
  <c r="E96" i="15"/>
  <c r="H95" i="15"/>
  <c r="G95" i="15"/>
  <c r="F95" i="15"/>
  <c r="E95" i="15"/>
  <c r="H94" i="15"/>
  <c r="G94" i="15"/>
  <c r="F94" i="15"/>
  <c r="E94" i="15"/>
  <c r="H93" i="15"/>
  <c r="G93" i="15"/>
  <c r="F93" i="15"/>
  <c r="E93" i="15"/>
  <c r="H92" i="15"/>
  <c r="G92" i="15"/>
  <c r="F92" i="15"/>
  <c r="E92" i="15"/>
  <c r="H91" i="15"/>
  <c r="G91" i="15"/>
  <c r="F91" i="15"/>
  <c r="E91" i="15"/>
  <c r="H90" i="15"/>
  <c r="G90" i="15"/>
  <c r="F90" i="15"/>
  <c r="E90" i="15"/>
  <c r="H89" i="15"/>
  <c r="G89" i="15"/>
  <c r="F89" i="15"/>
  <c r="E89" i="15"/>
  <c r="H88" i="15"/>
  <c r="G88" i="15"/>
  <c r="F88" i="15"/>
  <c r="E88" i="15"/>
  <c r="H87" i="15"/>
  <c r="G87" i="15"/>
  <c r="F87" i="15"/>
  <c r="E87" i="15"/>
  <c r="H86" i="15"/>
  <c r="G86" i="15"/>
  <c r="F86" i="15"/>
  <c r="E86" i="15"/>
  <c r="H85" i="15"/>
  <c r="G85" i="15"/>
  <c r="F85" i="15"/>
  <c r="E85" i="15"/>
  <c r="H84" i="15"/>
  <c r="G84" i="15"/>
  <c r="F84" i="15"/>
  <c r="E84" i="15"/>
  <c r="H83" i="15"/>
  <c r="G83" i="15"/>
  <c r="F83" i="15"/>
  <c r="E83" i="15"/>
  <c r="H82" i="15"/>
  <c r="G82" i="15"/>
  <c r="F82" i="15"/>
  <c r="E82" i="15"/>
  <c r="H81" i="15"/>
  <c r="G81" i="15"/>
  <c r="F81" i="15"/>
  <c r="E81" i="15"/>
  <c r="H80" i="15"/>
  <c r="G80" i="15"/>
  <c r="F80" i="15"/>
  <c r="E80" i="15"/>
  <c r="H79" i="15"/>
  <c r="G79" i="15"/>
  <c r="F79" i="15"/>
  <c r="E79" i="15"/>
  <c r="H78" i="15"/>
  <c r="G78" i="15"/>
  <c r="F78" i="15"/>
  <c r="E78" i="15"/>
  <c r="H77" i="15"/>
  <c r="G77" i="15"/>
  <c r="F77" i="15"/>
  <c r="E77" i="15"/>
  <c r="H76" i="15"/>
  <c r="G76" i="15"/>
  <c r="F76" i="15"/>
  <c r="E76" i="15"/>
  <c r="H75" i="15"/>
  <c r="G75" i="15"/>
  <c r="F75" i="15"/>
  <c r="E75" i="15"/>
  <c r="H74" i="15"/>
  <c r="G74" i="15"/>
  <c r="F74" i="15"/>
  <c r="E74" i="15"/>
  <c r="H73" i="15"/>
  <c r="G73" i="15"/>
  <c r="F73" i="15"/>
  <c r="E73" i="15"/>
  <c r="H72" i="15"/>
  <c r="G72" i="15"/>
  <c r="F72" i="15"/>
  <c r="E72" i="15"/>
  <c r="H71" i="15"/>
  <c r="G71" i="15"/>
  <c r="F71" i="15"/>
  <c r="E71" i="15"/>
  <c r="H70" i="15"/>
  <c r="G70" i="15"/>
  <c r="F70" i="15"/>
  <c r="E70" i="15"/>
  <c r="H69" i="15"/>
  <c r="G69" i="15"/>
  <c r="F69" i="15"/>
  <c r="E69" i="15"/>
  <c r="H68" i="15"/>
  <c r="G68" i="15"/>
  <c r="F68" i="15"/>
  <c r="E68" i="15"/>
  <c r="H67" i="15"/>
  <c r="G67" i="15"/>
  <c r="F67" i="15"/>
  <c r="E67" i="15"/>
  <c r="H66" i="15"/>
  <c r="G66" i="15"/>
  <c r="F66" i="15"/>
  <c r="E66" i="15"/>
  <c r="H65" i="15"/>
  <c r="G65" i="15"/>
  <c r="F65" i="15"/>
  <c r="E65" i="15"/>
  <c r="H64" i="15"/>
  <c r="G64" i="15"/>
  <c r="F64" i="15"/>
  <c r="E64" i="15"/>
  <c r="H63" i="15"/>
  <c r="G63" i="15"/>
  <c r="F63" i="15"/>
  <c r="E63" i="15"/>
  <c r="H62" i="15"/>
  <c r="G62" i="15"/>
  <c r="F62" i="15"/>
  <c r="E62" i="15"/>
  <c r="H61" i="15"/>
  <c r="G61" i="15"/>
  <c r="F61" i="15"/>
  <c r="E61" i="15"/>
  <c r="H60" i="15"/>
  <c r="G60" i="15"/>
  <c r="F60" i="15"/>
  <c r="E60" i="15"/>
  <c r="H59" i="15"/>
  <c r="G59" i="15"/>
  <c r="F59" i="15"/>
  <c r="E59" i="15"/>
  <c r="H58" i="15"/>
  <c r="G58" i="15"/>
  <c r="F58" i="15"/>
  <c r="E58" i="15"/>
  <c r="H57" i="15"/>
  <c r="G57" i="15"/>
  <c r="F57" i="15"/>
  <c r="E57" i="15"/>
  <c r="H56" i="15"/>
  <c r="G56" i="15"/>
  <c r="F56" i="15"/>
  <c r="E56" i="15"/>
  <c r="H55" i="15"/>
  <c r="G55" i="15"/>
  <c r="F55" i="15"/>
  <c r="E55" i="15"/>
  <c r="H54" i="15"/>
  <c r="G54" i="15"/>
  <c r="F54" i="15"/>
  <c r="E54" i="15"/>
  <c r="H53" i="15"/>
  <c r="G53" i="15"/>
  <c r="F53" i="15"/>
  <c r="E53" i="15"/>
  <c r="H52" i="15"/>
  <c r="G52" i="15"/>
  <c r="F52" i="15"/>
  <c r="E52" i="15"/>
  <c r="H51" i="15"/>
  <c r="G51" i="15"/>
  <c r="F51" i="15"/>
  <c r="E51" i="15"/>
  <c r="H50" i="15"/>
  <c r="G50" i="15"/>
  <c r="F50" i="15"/>
  <c r="E50" i="15"/>
  <c r="H49" i="15"/>
  <c r="G49" i="15"/>
  <c r="F49" i="15"/>
  <c r="E49" i="15"/>
  <c r="H48" i="15"/>
  <c r="G48" i="15"/>
  <c r="F48" i="15"/>
  <c r="E48" i="15"/>
  <c r="H47" i="15"/>
  <c r="G47" i="15"/>
  <c r="F47" i="15"/>
  <c r="E47" i="15"/>
  <c r="H46" i="15"/>
  <c r="E46" i="15"/>
  <c r="E44" i="15"/>
  <c r="E27" i="15"/>
  <c r="E26" i="15"/>
  <c r="I19" i="15"/>
  <c r="F19" i="15"/>
  <c r="G19" i="15" s="1"/>
  <c r="F18" i="15"/>
  <c r="G18" i="15" s="1"/>
  <c r="F13" i="15"/>
  <c r="G13" i="15" s="1"/>
  <c r="G12" i="15"/>
  <c r="B44" i="19" l="1"/>
  <c r="D42" i="21"/>
  <c r="D43" i="21" l="1"/>
  <c r="E42" i="21"/>
  <c r="E43" i="21" l="1"/>
  <c r="F42" i="21"/>
  <c r="F43" i="21" l="1"/>
  <c r="G42" i="21"/>
  <c r="H42" i="21" l="1"/>
  <c r="G43" i="21"/>
  <c r="I42" i="21" l="1"/>
  <c r="H43" i="21"/>
  <c r="J42" i="21" l="1"/>
  <c r="I43" i="21"/>
  <c r="J43" i="21" l="1"/>
  <c r="K42" i="21"/>
  <c r="K43" i="21" l="1"/>
  <c r="L42" i="21"/>
  <c r="L43" i="21" l="1"/>
  <c r="M42" i="21"/>
  <c r="M43" i="21" l="1"/>
  <c r="N42" i="21"/>
  <c r="N43" i="21" l="1"/>
  <c r="O42" i="21"/>
  <c r="P42" i="21" l="1"/>
  <c r="O43" i="21"/>
  <c r="Q42" i="21" l="1"/>
  <c r="P43" i="21"/>
  <c r="R42" i="21" l="1"/>
  <c r="Q43" i="21"/>
  <c r="R43" i="21" l="1"/>
  <c r="S42" i="21"/>
  <c r="S43" i="21" l="1"/>
  <c r="T42" i="21"/>
  <c r="T43" i="21" l="1"/>
  <c r="U42" i="21"/>
  <c r="U43" i="21" s="1"/>
  <c r="B44" i="2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L380</author>
  </authors>
  <commentList>
    <comment ref="N35" authorId="0" shapeId="0" xr:uid="{00000000-0006-0000-0B00-000001000000}">
      <text>
        <r>
          <rPr>
            <b/>
            <sz val="9"/>
            <color indexed="81"/>
            <rFont val="Tahoma"/>
            <family val="2"/>
          </rPr>
          <t>Apply goal seek here</t>
        </r>
      </text>
    </comment>
  </commentList>
</comments>
</file>

<file path=xl/sharedStrings.xml><?xml version="1.0" encoding="utf-8"?>
<sst xmlns="http://schemas.openxmlformats.org/spreadsheetml/2006/main" count="138" uniqueCount="82">
  <si>
    <t>i</t>
  </si>
  <si>
    <t>interest</t>
  </si>
  <si>
    <t>y</t>
  </si>
  <si>
    <r>
      <t>(1+i)</t>
    </r>
    <r>
      <rPr>
        <b/>
        <vertAlign val="superscript"/>
        <sz val="11"/>
        <color theme="1"/>
        <rFont val="Calibri"/>
        <family val="2"/>
        <scheme val="minor"/>
      </rPr>
      <t>n</t>
    </r>
    <r>
      <rPr>
        <b/>
        <sz val="11"/>
        <color theme="1"/>
        <rFont val="Calibri"/>
        <family val="2"/>
        <scheme val="minor"/>
      </rPr>
      <t>-1/(1+i)</t>
    </r>
    <r>
      <rPr>
        <b/>
        <vertAlign val="superscript"/>
        <sz val="11"/>
        <color theme="1"/>
        <rFont val="Calibri"/>
        <family val="2"/>
        <scheme val="minor"/>
      </rPr>
      <t>n</t>
    </r>
    <r>
      <rPr>
        <b/>
        <sz val="11"/>
        <color theme="1"/>
        <rFont val="Calibri"/>
        <family val="2"/>
        <scheme val="minor"/>
      </rPr>
      <t>*i</t>
    </r>
  </si>
  <si>
    <t>Which is more valuable $10.000 as a lump sum or $1.000 every year for 100y at 10% interest rate?</t>
  </si>
  <si>
    <t>CF 2</t>
  </si>
  <si>
    <t>CF 1</t>
  </si>
  <si>
    <t>Year</t>
  </si>
  <si>
    <r>
      <t xml:space="preserve">What will be the future value </t>
    </r>
    <r>
      <rPr>
        <u/>
        <sz val="11"/>
        <color theme="1"/>
        <rFont val="Calibri"/>
        <family val="2"/>
        <scheme val="minor"/>
      </rPr>
      <t>one year from now</t>
    </r>
    <r>
      <rPr>
        <sz val="11"/>
        <color theme="1"/>
        <rFont val="Calibri"/>
        <family val="2"/>
        <scheme val="minor"/>
      </rPr>
      <t xml:space="preserve"> of euro 1.000 at 10%? </t>
    </r>
  </si>
  <si>
    <t>Simple interest</t>
  </si>
  <si>
    <t>Compound interest</t>
  </si>
  <si>
    <r>
      <t xml:space="preserve">What will be the future value </t>
    </r>
    <r>
      <rPr>
        <u/>
        <sz val="11"/>
        <color theme="1"/>
        <rFont val="Calibri"/>
        <family val="2"/>
        <scheme val="minor"/>
      </rPr>
      <t>two years from now</t>
    </r>
    <r>
      <rPr>
        <sz val="11"/>
        <color theme="1"/>
        <rFont val="Calibri"/>
        <family val="2"/>
        <scheme val="minor"/>
      </rPr>
      <t xml:space="preserve"> of euro 1.000 at 10%?</t>
    </r>
  </si>
  <si>
    <r>
      <t xml:space="preserve">What will be the future value </t>
    </r>
    <r>
      <rPr>
        <u/>
        <sz val="11"/>
        <color theme="1"/>
        <rFont val="Calibri"/>
        <family val="2"/>
        <scheme val="minor"/>
      </rPr>
      <t>100 years from now</t>
    </r>
    <r>
      <rPr>
        <sz val="11"/>
        <color theme="1"/>
        <rFont val="Calibri"/>
        <family val="2"/>
        <scheme val="minor"/>
      </rPr>
      <t xml:space="preserve"> of euro 1.000 at 6%?  (Use formula and model)</t>
    </r>
  </si>
  <si>
    <t>Compare in a chart points 3 and 4</t>
  </si>
  <si>
    <t>&lt;- Formula FV (explanation)</t>
  </si>
  <si>
    <t>Build a simple model for calculating simple/compound interest rates</t>
  </si>
  <si>
    <t>Interest rate</t>
  </si>
  <si>
    <t xml:space="preserve">Period(s) </t>
  </si>
  <si>
    <r>
      <t xml:space="preserve">What will be the future value </t>
    </r>
    <r>
      <rPr>
        <u/>
        <sz val="11"/>
        <color theme="1"/>
        <rFont val="Calibri"/>
        <family val="2"/>
        <scheme val="minor"/>
      </rPr>
      <t>100 years from now</t>
    </r>
    <r>
      <rPr>
        <sz val="11"/>
        <color theme="1"/>
        <rFont val="Calibri"/>
        <family val="2"/>
        <scheme val="minor"/>
      </rPr>
      <t xml:space="preserve"> of euro 1.000 at 10%?  (Use formula and model)</t>
    </r>
  </si>
  <si>
    <t>Formula simple (6%)</t>
  </si>
  <si>
    <t>Initial investment</t>
  </si>
  <si>
    <t>Simple 6%</t>
  </si>
  <si>
    <t>Simple 10%</t>
  </si>
  <si>
    <t>Comp. 6%</t>
  </si>
  <si>
    <t>Comp. 10%</t>
  </si>
  <si>
    <t>Formula simple (10%)</t>
  </si>
  <si>
    <t>Formula comp. (6%)</t>
  </si>
  <si>
    <t>Formula comp. (10%)</t>
  </si>
  <si>
    <t>Slide 10 (CF10_Introduction deck)</t>
  </si>
  <si>
    <r>
      <t>Question K</t>
    </r>
    <r>
      <rPr>
        <vertAlign val="subscript"/>
        <sz val="11"/>
        <color theme="1"/>
        <rFont val="Calibri"/>
        <family val="2"/>
        <scheme val="minor"/>
      </rPr>
      <t>0</t>
    </r>
  </si>
  <si>
    <t>Formula "PV"</t>
  </si>
  <si>
    <t>Proof</t>
  </si>
  <si>
    <t>Solve this two alternatives</t>
  </si>
  <si>
    <t>Build models to help solve the questions</t>
  </si>
  <si>
    <t>NPV 1</t>
  </si>
  <si>
    <t>NPV 2</t>
  </si>
  <si>
    <t>Develop an Annuity table</t>
  </si>
  <si>
    <t>Solve the old lady problem</t>
  </si>
  <si>
    <t>Solve the old lady problem (with the formula=tables, with a model and with excel formula)</t>
  </si>
  <si>
    <t>Model</t>
  </si>
  <si>
    <t>Excel</t>
  </si>
  <si>
    <t>Formula</t>
  </si>
  <si>
    <t>Address the following problems with excel formula and models</t>
  </si>
  <si>
    <t>DF</t>
  </si>
  <si>
    <t>DCF</t>
  </si>
  <si>
    <t>CF</t>
  </si>
  <si>
    <t>NPV</t>
  </si>
  <si>
    <t>IRR</t>
  </si>
  <si>
    <r>
      <t xml:space="preserve">What will be the future value </t>
    </r>
    <r>
      <rPr>
        <u/>
        <sz val="11"/>
        <color theme="1"/>
        <rFont val="Calibri"/>
        <family val="2"/>
        <scheme val="minor"/>
      </rPr>
      <t>100 years from now</t>
    </r>
    <r>
      <rPr>
        <sz val="11"/>
        <color theme="1"/>
        <rFont val="Calibri"/>
        <family val="2"/>
        <scheme val="minor"/>
      </rPr>
      <t xml:space="preserve"> of euro 1.000 at 10%? </t>
    </r>
  </si>
  <si>
    <t>(Use formula and model)</t>
  </si>
  <si>
    <r>
      <t xml:space="preserve">What will be the future value </t>
    </r>
    <r>
      <rPr>
        <u/>
        <sz val="11"/>
        <color theme="1"/>
        <rFont val="Calibri"/>
        <family val="2"/>
        <scheme val="minor"/>
      </rPr>
      <t>100 years from now</t>
    </r>
    <r>
      <rPr>
        <sz val="11"/>
        <color theme="1"/>
        <rFont val="Calibri"/>
        <family val="2"/>
        <scheme val="minor"/>
      </rPr>
      <t xml:space="preserve"> of euro 1.000 at 6%? </t>
    </r>
  </si>
  <si>
    <t>Show the problem graphically</t>
  </si>
  <si>
    <t>n</t>
  </si>
  <si>
    <t xml:space="preserve">This model not important for the exam </t>
  </si>
  <si>
    <t>In t0</t>
  </si>
  <si>
    <t>In t1</t>
  </si>
  <si>
    <t xml:space="preserve">Show also the graphical representation </t>
  </si>
  <si>
    <t>Calculation of IRR</t>
  </si>
  <si>
    <t>Calculation of NPV@15%</t>
  </si>
  <si>
    <t>ExFormula</t>
  </si>
  <si>
    <t>- Calculate the NPV of the project assuming a discount rate of 10%</t>
  </si>
  <si>
    <t>- What's the IRR on this project? Would you invest in it?</t>
  </si>
  <si>
    <t>- What happens if the discount rate increase to 12%</t>
  </si>
  <si>
    <t xml:space="preserve">(Building the model or pen and paper) </t>
  </si>
  <si>
    <t>Bond A</t>
  </si>
  <si>
    <t>Bond B</t>
  </si>
  <si>
    <t>Market i=</t>
  </si>
  <si>
    <t>Nominal i=</t>
  </si>
  <si>
    <t>Face value</t>
  </si>
  <si>
    <t>PV</t>
  </si>
  <si>
    <t>PV Bond</t>
  </si>
  <si>
    <t>Exercise 1</t>
  </si>
  <si>
    <t>Exercise 2</t>
  </si>
  <si>
    <t>Exercise 3: Which is more valuable $10.000 as a lump sum or $1.000 every year for 100y at 10% interest rate?</t>
  </si>
  <si>
    <t>&lt;- =+$C$46+($C$46*0,06*D46)</t>
  </si>
  <si>
    <t>&lt;- $C$46+($C$46*0,1*D46)</t>
  </si>
  <si>
    <t>&lt;- $C$46*(1+0,06)^D46)^D53</t>
  </si>
  <si>
    <t>&lt;- $C$46*(1+0,1)^D46</t>
  </si>
  <si>
    <t>Future value (simple)</t>
  </si>
  <si>
    <t>Future value (compounded)</t>
  </si>
  <si>
    <t>Present Value</t>
  </si>
  <si>
    <r>
      <t>1/(1+i)</t>
    </r>
    <r>
      <rPr>
        <vertAlign val="superscript"/>
        <sz val="11"/>
        <color theme="1"/>
        <rFont val="Calibri"/>
        <family val="2"/>
        <scheme val="minor"/>
      </rPr>
      <t>n</t>
    </r>
    <r>
      <rPr>
        <sz val="11"/>
        <color theme="1"/>
        <rFont val="Calibri"/>
        <family val="2"/>
        <scheme val="minor"/>
      </rPr>
      <t xml:space="preserve"> (disc factor)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</si>
</sst>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8" formatCode="#,##0.00\ &quot;€&quot;;[Red]\-#,##0.00\ &quot;€&quot;"/>
    <numFmt numFmtId="164" formatCode="&quot;$&quot;#,##0.00_);[Red]\(&quot;$&quot;#,##0.00\)"/>
    <numFmt numFmtId="165" formatCode="_-* #,##0.00\ _€_-;\-* #,##0.00\ _€_-;_-* &quot;-&quot;??\ _€_-;_-@_-"/>
    <numFmt numFmtId="166" formatCode="0.0%"/>
    <numFmt numFmtId="167" formatCode="0.0000"/>
    <numFmt numFmtId="168" formatCode="&quot;$&quot;#,##0.00"/>
    <numFmt numFmtId="169" formatCode="0.000"/>
  </numFmts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9"/>
      <color indexed="81"/>
      <name val="Tahoma"/>
      <family val="2"/>
    </font>
    <font>
      <b/>
      <sz val="11"/>
      <color rgb="FF00206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206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4" fillId="0" borderId="0" applyFont="0" applyFill="0" applyBorder="0" applyAlignment="0" applyProtection="0"/>
    <xf numFmtId="165" fontId="4" fillId="0" borderId="0" applyFont="0" applyFill="0" applyBorder="0" applyAlignment="0" applyProtection="0"/>
  </cellStyleXfs>
  <cellXfs count="73">
    <xf numFmtId="0" fontId="0" fillId="0" borderId="0" xfId="0"/>
    <xf numFmtId="0" fontId="0" fillId="0" borderId="0" xfId="0" applyAlignment="1">
      <alignment horizontal="center"/>
    </xf>
    <xf numFmtId="9" fontId="0" fillId="0" borderId="0" xfId="0" applyNumberFormat="1"/>
    <xf numFmtId="0" fontId="1" fillId="0" borderId="0" xfId="0" applyFont="1"/>
    <xf numFmtId="0" fontId="1" fillId="0" borderId="0" xfId="0" applyFont="1" applyAlignment="1">
      <alignment horizontal="center"/>
    </xf>
    <xf numFmtId="0" fontId="0" fillId="2" borderId="0" xfId="0" applyFill="1"/>
    <xf numFmtId="167" fontId="0" fillId="0" borderId="0" xfId="0" applyNumberFormat="1"/>
    <xf numFmtId="166" fontId="1" fillId="0" borderId="0" xfId="0" applyNumberFormat="1" applyFont="1"/>
    <xf numFmtId="0" fontId="1" fillId="2" borderId="0" xfId="0" applyFont="1" applyFill="1"/>
    <xf numFmtId="167" fontId="1" fillId="2" borderId="0" xfId="0" applyNumberFormat="1" applyFont="1" applyFill="1"/>
    <xf numFmtId="8" fontId="0" fillId="2" borderId="0" xfId="0" applyNumberFormat="1" applyFill="1"/>
    <xf numFmtId="164" fontId="0" fillId="3" borderId="0" xfId="0" applyNumberFormat="1" applyFill="1"/>
    <xf numFmtId="0" fontId="5" fillId="0" borderId="0" xfId="0" applyFont="1"/>
    <xf numFmtId="0" fontId="8" fillId="0" borderId="1" xfId="0" applyFont="1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3" borderId="0" xfId="0" applyFill="1"/>
    <xf numFmtId="0" fontId="0" fillId="0" borderId="0" xfId="0" applyAlignment="1">
      <alignment vertical="center" wrapText="1"/>
    </xf>
    <xf numFmtId="0" fontId="6" fillId="4" borderId="0" xfId="0" applyFont="1" applyFill="1" applyAlignment="1">
      <alignment horizontal="center" vertical="center" wrapText="1"/>
    </xf>
    <xf numFmtId="0" fontId="0" fillId="3" borderId="0" xfId="0" applyFill="1" applyAlignment="1">
      <alignment vertical="center" wrapText="1"/>
    </xf>
    <xf numFmtId="0" fontId="0" fillId="2" borderId="0" xfId="0" applyFill="1" applyAlignment="1">
      <alignment horizontal="center"/>
    </xf>
    <xf numFmtId="0" fontId="6" fillId="4" borderId="0" xfId="0" applyFont="1" applyFill="1"/>
    <xf numFmtId="0" fontId="0" fillId="3" borderId="0" xfId="0" applyFill="1" applyAlignment="1">
      <alignment horizontal="center"/>
    </xf>
    <xf numFmtId="0" fontId="10" fillId="0" borderId="0" xfId="0" applyFont="1"/>
    <xf numFmtId="9" fontId="0" fillId="0" borderId="0" xfId="1" applyFont="1"/>
    <xf numFmtId="0" fontId="0" fillId="0" borderId="0" xfId="0" applyFill="1" applyAlignment="1">
      <alignment horizontal="center"/>
    </xf>
    <xf numFmtId="0" fontId="6" fillId="0" borderId="0" xfId="0" applyFont="1" applyFill="1"/>
    <xf numFmtId="0" fontId="0" fillId="0" borderId="0" xfId="0" applyFill="1"/>
    <xf numFmtId="164" fontId="0" fillId="3" borderId="0" xfId="0" applyNumberFormat="1" applyFill="1" applyAlignment="1">
      <alignment vertical="center"/>
    </xf>
    <xf numFmtId="9" fontId="0" fillId="0" borderId="0" xfId="0" applyNumberFormat="1" applyAlignment="1">
      <alignment horizontal="center"/>
    </xf>
    <xf numFmtId="0" fontId="0" fillId="4" borderId="0" xfId="0" applyFill="1"/>
    <xf numFmtId="8" fontId="0" fillId="0" borderId="0" xfId="0" applyNumberFormat="1" applyFill="1"/>
    <xf numFmtId="164" fontId="0" fillId="0" borderId="0" xfId="0" applyNumberFormat="1"/>
    <xf numFmtId="0" fontId="6" fillId="4" borderId="0" xfId="0" applyFont="1" applyFill="1" applyAlignment="1">
      <alignment horizontal="center"/>
    </xf>
    <xf numFmtId="9" fontId="0" fillId="2" borderId="0" xfId="0" applyNumberFormat="1" applyFill="1" applyAlignment="1">
      <alignment horizontal="center"/>
    </xf>
    <xf numFmtId="0" fontId="0" fillId="0" borderId="0" xfId="0" applyAlignment="1"/>
    <xf numFmtId="2" fontId="0" fillId="0" borderId="0" xfId="0" applyNumberFormat="1" applyAlignment="1"/>
    <xf numFmtId="9" fontId="0" fillId="3" borderId="0" xfId="0" applyNumberFormat="1" applyFill="1"/>
    <xf numFmtId="0" fontId="0" fillId="0" borderId="0" xfId="0" applyAlignment="1">
      <alignment horizontal="right" vertical="center"/>
    </xf>
    <xf numFmtId="2" fontId="0" fillId="0" borderId="0" xfId="0" applyNumberFormat="1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0" fontId="0" fillId="3" borderId="0" xfId="0" applyFill="1" applyAlignment="1">
      <alignment horizontal="right" vertical="center"/>
    </xf>
    <xf numFmtId="164" fontId="0" fillId="3" borderId="0" xfId="0" applyNumberFormat="1" applyFill="1" applyAlignment="1">
      <alignment horizontal="right" vertical="center"/>
    </xf>
    <xf numFmtId="0" fontId="5" fillId="2" borderId="0" xfId="0" applyFont="1" applyFill="1"/>
    <xf numFmtId="0" fontId="10" fillId="2" borderId="0" xfId="0" applyFont="1" applyFill="1"/>
    <xf numFmtId="3" fontId="0" fillId="0" borderId="0" xfId="0" applyNumberFormat="1" applyBorder="1"/>
    <xf numFmtId="3" fontId="0" fillId="0" borderId="7" xfId="0" applyNumberFormat="1" applyBorder="1"/>
    <xf numFmtId="3" fontId="0" fillId="0" borderId="0" xfId="0" applyNumberFormat="1" applyBorder="1" applyAlignment="1">
      <alignment horizontal="center"/>
    </xf>
    <xf numFmtId="10" fontId="0" fillId="0" borderId="0" xfId="1" applyNumberFormat="1" applyFont="1" applyFill="1"/>
    <xf numFmtId="164" fontId="0" fillId="0" borderId="0" xfId="0" applyNumberFormat="1" applyFill="1"/>
    <xf numFmtId="0" fontId="0" fillId="0" borderId="9" xfId="0" applyFill="1" applyBorder="1" applyAlignment="1">
      <alignment horizontal="center"/>
    </xf>
    <xf numFmtId="0" fontId="0" fillId="0" borderId="9" xfId="0" applyBorder="1" applyAlignment="1">
      <alignment horizontal="center"/>
    </xf>
    <xf numFmtId="8" fontId="0" fillId="3" borderId="9" xfId="0" applyNumberFormat="1" applyFill="1" applyBorder="1"/>
    <xf numFmtId="9" fontId="0" fillId="0" borderId="0" xfId="0" applyNumberFormat="1" applyFill="1"/>
    <xf numFmtId="9" fontId="0" fillId="2" borderId="0" xfId="0" applyNumberFormat="1" applyFill="1"/>
    <xf numFmtId="0" fontId="0" fillId="2" borderId="0" xfId="0" quotePrefix="1" applyFill="1"/>
    <xf numFmtId="168" fontId="0" fillId="0" borderId="0" xfId="0" applyNumberFormat="1" applyAlignment="1">
      <alignment horizontal="center"/>
    </xf>
    <xf numFmtId="3" fontId="12" fillId="0" borderId="0" xfId="0" applyNumberFormat="1" applyFont="1" applyBorder="1"/>
    <xf numFmtId="9" fontId="12" fillId="0" borderId="0" xfId="0" applyNumberFormat="1" applyFont="1" applyBorder="1"/>
    <xf numFmtId="0" fontId="12" fillId="0" borderId="0" xfId="0" applyFont="1" applyBorder="1"/>
    <xf numFmtId="169" fontId="0" fillId="0" borderId="0" xfId="0" applyNumberFormat="1"/>
    <xf numFmtId="2" fontId="0" fillId="2" borderId="0" xfId="0" applyNumberFormat="1" applyFill="1"/>
    <xf numFmtId="1" fontId="0" fillId="0" borderId="0" xfId="0" applyNumberFormat="1"/>
    <xf numFmtId="3" fontId="0" fillId="0" borderId="0" xfId="0" applyNumberFormat="1"/>
    <xf numFmtId="3" fontId="0" fillId="2" borderId="0" xfId="0" applyNumberFormat="1" applyFill="1"/>
    <xf numFmtId="0" fontId="0" fillId="0" borderId="0" xfId="0" quotePrefix="1"/>
    <xf numFmtId="0" fontId="0" fillId="0" borderId="1" xfId="0" applyBorder="1"/>
  </cellXfs>
  <cellStyles count="3">
    <cellStyle name="Comma 2" xfId="2" xr:uid="{00000000-0005-0000-0000-000000000000}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1"/>
          <c:order val="0"/>
          <c:tx>
            <c:strRef>
              <c:f>SolutionsFV1!$E$45</c:f>
              <c:strCache>
                <c:ptCount val="1"/>
                <c:pt idx="0">
                  <c:v>Simple 6%</c:v>
                </c:pt>
              </c:strCache>
            </c:strRef>
          </c:tx>
          <c:marker>
            <c:symbol val="none"/>
          </c:marker>
          <c:cat>
            <c:numRef>
              <c:f>SolutionsFV1!$D$46:$D$145</c:f>
              <c:numCache>
                <c:formatCode>General</c:formatCode>
                <c:ptCount val="10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  <c:pt idx="53">
                  <c:v>54</c:v>
                </c:pt>
                <c:pt idx="54">
                  <c:v>55</c:v>
                </c:pt>
                <c:pt idx="55">
                  <c:v>56</c:v>
                </c:pt>
                <c:pt idx="56">
                  <c:v>57</c:v>
                </c:pt>
                <c:pt idx="57">
                  <c:v>58</c:v>
                </c:pt>
                <c:pt idx="58">
                  <c:v>59</c:v>
                </c:pt>
                <c:pt idx="59">
                  <c:v>60</c:v>
                </c:pt>
                <c:pt idx="60">
                  <c:v>61</c:v>
                </c:pt>
                <c:pt idx="61">
                  <c:v>62</c:v>
                </c:pt>
                <c:pt idx="62">
                  <c:v>63</c:v>
                </c:pt>
                <c:pt idx="63">
                  <c:v>64</c:v>
                </c:pt>
                <c:pt idx="64">
                  <c:v>65</c:v>
                </c:pt>
                <c:pt idx="65">
                  <c:v>66</c:v>
                </c:pt>
                <c:pt idx="66">
                  <c:v>67</c:v>
                </c:pt>
                <c:pt idx="67">
                  <c:v>68</c:v>
                </c:pt>
                <c:pt idx="68">
                  <c:v>69</c:v>
                </c:pt>
                <c:pt idx="69">
                  <c:v>70</c:v>
                </c:pt>
                <c:pt idx="70">
                  <c:v>71</c:v>
                </c:pt>
                <c:pt idx="71">
                  <c:v>72</c:v>
                </c:pt>
                <c:pt idx="72">
                  <c:v>73</c:v>
                </c:pt>
                <c:pt idx="73">
                  <c:v>74</c:v>
                </c:pt>
                <c:pt idx="74">
                  <c:v>75</c:v>
                </c:pt>
                <c:pt idx="75">
                  <c:v>76</c:v>
                </c:pt>
                <c:pt idx="76">
                  <c:v>77</c:v>
                </c:pt>
                <c:pt idx="77">
                  <c:v>78</c:v>
                </c:pt>
                <c:pt idx="78">
                  <c:v>79</c:v>
                </c:pt>
                <c:pt idx="79">
                  <c:v>80</c:v>
                </c:pt>
                <c:pt idx="80">
                  <c:v>81</c:v>
                </c:pt>
                <c:pt idx="81">
                  <c:v>82</c:v>
                </c:pt>
                <c:pt idx="82">
                  <c:v>83</c:v>
                </c:pt>
                <c:pt idx="83">
                  <c:v>84</c:v>
                </c:pt>
                <c:pt idx="84">
                  <c:v>85</c:v>
                </c:pt>
                <c:pt idx="85">
                  <c:v>86</c:v>
                </c:pt>
                <c:pt idx="86">
                  <c:v>87</c:v>
                </c:pt>
                <c:pt idx="87">
                  <c:v>88</c:v>
                </c:pt>
                <c:pt idx="88">
                  <c:v>89</c:v>
                </c:pt>
                <c:pt idx="89">
                  <c:v>90</c:v>
                </c:pt>
                <c:pt idx="90">
                  <c:v>91</c:v>
                </c:pt>
                <c:pt idx="91">
                  <c:v>92</c:v>
                </c:pt>
                <c:pt idx="92">
                  <c:v>93</c:v>
                </c:pt>
                <c:pt idx="93">
                  <c:v>94</c:v>
                </c:pt>
                <c:pt idx="94">
                  <c:v>95</c:v>
                </c:pt>
                <c:pt idx="95">
                  <c:v>96</c:v>
                </c:pt>
                <c:pt idx="96">
                  <c:v>97</c:v>
                </c:pt>
                <c:pt idx="97">
                  <c:v>98</c:v>
                </c:pt>
                <c:pt idx="98">
                  <c:v>99</c:v>
                </c:pt>
                <c:pt idx="99">
                  <c:v>100</c:v>
                </c:pt>
              </c:numCache>
            </c:numRef>
          </c:cat>
          <c:val>
            <c:numRef>
              <c:f>SolutionsFV1!$E$46:$E$145</c:f>
              <c:numCache>
                <c:formatCode>#,##0</c:formatCode>
                <c:ptCount val="100"/>
                <c:pt idx="0">
                  <c:v>1060</c:v>
                </c:pt>
                <c:pt idx="1">
                  <c:v>1120</c:v>
                </c:pt>
                <c:pt idx="2">
                  <c:v>1180</c:v>
                </c:pt>
                <c:pt idx="3">
                  <c:v>1240</c:v>
                </c:pt>
                <c:pt idx="4">
                  <c:v>1300</c:v>
                </c:pt>
                <c:pt idx="5">
                  <c:v>1360</c:v>
                </c:pt>
                <c:pt idx="6">
                  <c:v>1420</c:v>
                </c:pt>
                <c:pt idx="7">
                  <c:v>1480</c:v>
                </c:pt>
                <c:pt idx="8">
                  <c:v>1540</c:v>
                </c:pt>
                <c:pt idx="9">
                  <c:v>1600</c:v>
                </c:pt>
                <c:pt idx="10">
                  <c:v>1660</c:v>
                </c:pt>
                <c:pt idx="11">
                  <c:v>1720</c:v>
                </c:pt>
                <c:pt idx="12">
                  <c:v>1780</c:v>
                </c:pt>
                <c:pt idx="13">
                  <c:v>1840</c:v>
                </c:pt>
                <c:pt idx="14">
                  <c:v>1900</c:v>
                </c:pt>
                <c:pt idx="15">
                  <c:v>1960</c:v>
                </c:pt>
                <c:pt idx="16">
                  <c:v>2020</c:v>
                </c:pt>
                <c:pt idx="17">
                  <c:v>2080</c:v>
                </c:pt>
                <c:pt idx="18">
                  <c:v>2140</c:v>
                </c:pt>
                <c:pt idx="19">
                  <c:v>2200</c:v>
                </c:pt>
                <c:pt idx="20">
                  <c:v>2260</c:v>
                </c:pt>
                <c:pt idx="21">
                  <c:v>2320</c:v>
                </c:pt>
                <c:pt idx="22">
                  <c:v>2380</c:v>
                </c:pt>
                <c:pt idx="23">
                  <c:v>2440</c:v>
                </c:pt>
                <c:pt idx="24">
                  <c:v>2500</c:v>
                </c:pt>
                <c:pt idx="25">
                  <c:v>2560</c:v>
                </c:pt>
                <c:pt idx="26">
                  <c:v>2620</c:v>
                </c:pt>
                <c:pt idx="27">
                  <c:v>2680</c:v>
                </c:pt>
                <c:pt idx="28">
                  <c:v>2740</c:v>
                </c:pt>
                <c:pt idx="29">
                  <c:v>2800</c:v>
                </c:pt>
                <c:pt idx="30">
                  <c:v>2860</c:v>
                </c:pt>
                <c:pt idx="31">
                  <c:v>2920</c:v>
                </c:pt>
                <c:pt idx="32">
                  <c:v>2980</c:v>
                </c:pt>
                <c:pt idx="33">
                  <c:v>3040</c:v>
                </c:pt>
                <c:pt idx="34">
                  <c:v>3100</c:v>
                </c:pt>
                <c:pt idx="35">
                  <c:v>3160</c:v>
                </c:pt>
                <c:pt idx="36">
                  <c:v>3220</c:v>
                </c:pt>
                <c:pt idx="37">
                  <c:v>3280</c:v>
                </c:pt>
                <c:pt idx="38">
                  <c:v>3340</c:v>
                </c:pt>
                <c:pt idx="39">
                  <c:v>3400</c:v>
                </c:pt>
                <c:pt idx="40">
                  <c:v>3460</c:v>
                </c:pt>
                <c:pt idx="41">
                  <c:v>3520</c:v>
                </c:pt>
                <c:pt idx="42">
                  <c:v>3580</c:v>
                </c:pt>
                <c:pt idx="43">
                  <c:v>3640</c:v>
                </c:pt>
                <c:pt idx="44">
                  <c:v>3700</c:v>
                </c:pt>
                <c:pt idx="45">
                  <c:v>3760</c:v>
                </c:pt>
                <c:pt idx="46">
                  <c:v>3820</c:v>
                </c:pt>
                <c:pt idx="47">
                  <c:v>3880</c:v>
                </c:pt>
                <c:pt idx="48">
                  <c:v>3940</c:v>
                </c:pt>
                <c:pt idx="49">
                  <c:v>4000</c:v>
                </c:pt>
                <c:pt idx="50">
                  <c:v>4060</c:v>
                </c:pt>
                <c:pt idx="51">
                  <c:v>4120</c:v>
                </c:pt>
                <c:pt idx="52">
                  <c:v>4180</c:v>
                </c:pt>
                <c:pt idx="53">
                  <c:v>4240</c:v>
                </c:pt>
                <c:pt idx="54">
                  <c:v>4300</c:v>
                </c:pt>
                <c:pt idx="55">
                  <c:v>4360</c:v>
                </c:pt>
                <c:pt idx="56">
                  <c:v>4420</c:v>
                </c:pt>
                <c:pt idx="57">
                  <c:v>4480</c:v>
                </c:pt>
                <c:pt idx="58">
                  <c:v>4540</c:v>
                </c:pt>
                <c:pt idx="59">
                  <c:v>4600</c:v>
                </c:pt>
                <c:pt idx="60">
                  <c:v>4660</c:v>
                </c:pt>
                <c:pt idx="61">
                  <c:v>4720</c:v>
                </c:pt>
                <c:pt idx="62">
                  <c:v>4780</c:v>
                </c:pt>
                <c:pt idx="63">
                  <c:v>4840</c:v>
                </c:pt>
                <c:pt idx="64">
                  <c:v>4900</c:v>
                </c:pt>
                <c:pt idx="65">
                  <c:v>4960</c:v>
                </c:pt>
                <c:pt idx="66">
                  <c:v>5020</c:v>
                </c:pt>
                <c:pt idx="67">
                  <c:v>5080</c:v>
                </c:pt>
                <c:pt idx="68">
                  <c:v>5140</c:v>
                </c:pt>
                <c:pt idx="69">
                  <c:v>5200</c:v>
                </c:pt>
                <c:pt idx="70">
                  <c:v>5260</c:v>
                </c:pt>
                <c:pt idx="71">
                  <c:v>5320</c:v>
                </c:pt>
                <c:pt idx="72">
                  <c:v>5380</c:v>
                </c:pt>
                <c:pt idx="73">
                  <c:v>5440</c:v>
                </c:pt>
                <c:pt idx="74">
                  <c:v>5500</c:v>
                </c:pt>
                <c:pt idx="75">
                  <c:v>5560</c:v>
                </c:pt>
                <c:pt idx="76">
                  <c:v>5620</c:v>
                </c:pt>
                <c:pt idx="77">
                  <c:v>5680</c:v>
                </c:pt>
                <c:pt idx="78">
                  <c:v>5740</c:v>
                </c:pt>
                <c:pt idx="79">
                  <c:v>5800</c:v>
                </c:pt>
                <c:pt idx="80">
                  <c:v>5860</c:v>
                </c:pt>
                <c:pt idx="81">
                  <c:v>5920</c:v>
                </c:pt>
                <c:pt idx="82">
                  <c:v>5980</c:v>
                </c:pt>
                <c:pt idx="83">
                  <c:v>6040</c:v>
                </c:pt>
                <c:pt idx="84">
                  <c:v>6100</c:v>
                </c:pt>
                <c:pt idx="85">
                  <c:v>6160</c:v>
                </c:pt>
                <c:pt idx="86">
                  <c:v>6220</c:v>
                </c:pt>
                <c:pt idx="87">
                  <c:v>6280</c:v>
                </c:pt>
                <c:pt idx="88">
                  <c:v>6340</c:v>
                </c:pt>
                <c:pt idx="89">
                  <c:v>6400</c:v>
                </c:pt>
                <c:pt idx="90">
                  <c:v>6460</c:v>
                </c:pt>
                <c:pt idx="91">
                  <c:v>6520</c:v>
                </c:pt>
                <c:pt idx="92">
                  <c:v>6580</c:v>
                </c:pt>
                <c:pt idx="93">
                  <c:v>6640</c:v>
                </c:pt>
                <c:pt idx="94">
                  <c:v>6700</c:v>
                </c:pt>
                <c:pt idx="95">
                  <c:v>6760</c:v>
                </c:pt>
                <c:pt idx="96">
                  <c:v>6820</c:v>
                </c:pt>
                <c:pt idx="97">
                  <c:v>6880</c:v>
                </c:pt>
                <c:pt idx="98">
                  <c:v>6940</c:v>
                </c:pt>
                <c:pt idx="99">
                  <c:v>7000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DFA-4107-BB4F-459F11D52978}"/>
            </c:ext>
          </c:extLst>
        </c:ser>
        <c:ser>
          <c:idx val="2"/>
          <c:order val="1"/>
          <c:tx>
            <c:strRef>
              <c:f>SolutionsFV1!$F$45</c:f>
              <c:strCache>
                <c:ptCount val="1"/>
                <c:pt idx="0">
                  <c:v>Simple 10%</c:v>
                </c:pt>
              </c:strCache>
            </c:strRef>
          </c:tx>
          <c:marker>
            <c:symbol val="none"/>
          </c:marker>
          <c:cat>
            <c:numRef>
              <c:f>SolutionsFV1!$D$46:$D$145</c:f>
              <c:numCache>
                <c:formatCode>General</c:formatCode>
                <c:ptCount val="10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  <c:pt idx="53">
                  <c:v>54</c:v>
                </c:pt>
                <c:pt idx="54">
                  <c:v>55</c:v>
                </c:pt>
                <c:pt idx="55">
                  <c:v>56</c:v>
                </c:pt>
                <c:pt idx="56">
                  <c:v>57</c:v>
                </c:pt>
                <c:pt idx="57">
                  <c:v>58</c:v>
                </c:pt>
                <c:pt idx="58">
                  <c:v>59</c:v>
                </c:pt>
                <c:pt idx="59">
                  <c:v>60</c:v>
                </c:pt>
                <c:pt idx="60">
                  <c:v>61</c:v>
                </c:pt>
                <c:pt idx="61">
                  <c:v>62</c:v>
                </c:pt>
                <c:pt idx="62">
                  <c:v>63</c:v>
                </c:pt>
                <c:pt idx="63">
                  <c:v>64</c:v>
                </c:pt>
                <c:pt idx="64">
                  <c:v>65</c:v>
                </c:pt>
                <c:pt idx="65">
                  <c:v>66</c:v>
                </c:pt>
                <c:pt idx="66">
                  <c:v>67</c:v>
                </c:pt>
                <c:pt idx="67">
                  <c:v>68</c:v>
                </c:pt>
                <c:pt idx="68">
                  <c:v>69</c:v>
                </c:pt>
                <c:pt idx="69">
                  <c:v>70</c:v>
                </c:pt>
                <c:pt idx="70">
                  <c:v>71</c:v>
                </c:pt>
                <c:pt idx="71">
                  <c:v>72</c:v>
                </c:pt>
                <c:pt idx="72">
                  <c:v>73</c:v>
                </c:pt>
                <c:pt idx="73">
                  <c:v>74</c:v>
                </c:pt>
                <c:pt idx="74">
                  <c:v>75</c:v>
                </c:pt>
                <c:pt idx="75">
                  <c:v>76</c:v>
                </c:pt>
                <c:pt idx="76">
                  <c:v>77</c:v>
                </c:pt>
                <c:pt idx="77">
                  <c:v>78</c:v>
                </c:pt>
                <c:pt idx="78">
                  <c:v>79</c:v>
                </c:pt>
                <c:pt idx="79">
                  <c:v>80</c:v>
                </c:pt>
                <c:pt idx="80">
                  <c:v>81</c:v>
                </c:pt>
                <c:pt idx="81">
                  <c:v>82</c:v>
                </c:pt>
                <c:pt idx="82">
                  <c:v>83</c:v>
                </c:pt>
                <c:pt idx="83">
                  <c:v>84</c:v>
                </c:pt>
                <c:pt idx="84">
                  <c:v>85</c:v>
                </c:pt>
                <c:pt idx="85">
                  <c:v>86</c:v>
                </c:pt>
                <c:pt idx="86">
                  <c:v>87</c:v>
                </c:pt>
                <c:pt idx="87">
                  <c:v>88</c:v>
                </c:pt>
                <c:pt idx="88">
                  <c:v>89</c:v>
                </c:pt>
                <c:pt idx="89">
                  <c:v>90</c:v>
                </c:pt>
                <c:pt idx="90">
                  <c:v>91</c:v>
                </c:pt>
                <c:pt idx="91">
                  <c:v>92</c:v>
                </c:pt>
                <c:pt idx="92">
                  <c:v>93</c:v>
                </c:pt>
                <c:pt idx="93">
                  <c:v>94</c:v>
                </c:pt>
                <c:pt idx="94">
                  <c:v>95</c:v>
                </c:pt>
                <c:pt idx="95">
                  <c:v>96</c:v>
                </c:pt>
                <c:pt idx="96">
                  <c:v>97</c:v>
                </c:pt>
                <c:pt idx="97">
                  <c:v>98</c:v>
                </c:pt>
                <c:pt idx="98">
                  <c:v>99</c:v>
                </c:pt>
                <c:pt idx="99">
                  <c:v>100</c:v>
                </c:pt>
              </c:numCache>
            </c:numRef>
          </c:cat>
          <c:val>
            <c:numRef>
              <c:f>SolutionsFV1!$F$46:$F$145</c:f>
              <c:numCache>
                <c:formatCode>#,##0</c:formatCode>
                <c:ptCount val="100"/>
                <c:pt idx="0">
                  <c:v>1100</c:v>
                </c:pt>
                <c:pt idx="1">
                  <c:v>1200</c:v>
                </c:pt>
                <c:pt idx="2">
                  <c:v>1300</c:v>
                </c:pt>
                <c:pt idx="3">
                  <c:v>1400</c:v>
                </c:pt>
                <c:pt idx="4">
                  <c:v>1500</c:v>
                </c:pt>
                <c:pt idx="5">
                  <c:v>1600</c:v>
                </c:pt>
                <c:pt idx="6">
                  <c:v>1700</c:v>
                </c:pt>
                <c:pt idx="7">
                  <c:v>1800</c:v>
                </c:pt>
                <c:pt idx="8">
                  <c:v>1900</c:v>
                </c:pt>
                <c:pt idx="9">
                  <c:v>2000</c:v>
                </c:pt>
                <c:pt idx="10">
                  <c:v>2100</c:v>
                </c:pt>
                <c:pt idx="11">
                  <c:v>2200</c:v>
                </c:pt>
                <c:pt idx="12">
                  <c:v>2300</c:v>
                </c:pt>
                <c:pt idx="13">
                  <c:v>2400</c:v>
                </c:pt>
                <c:pt idx="14">
                  <c:v>2500</c:v>
                </c:pt>
                <c:pt idx="15">
                  <c:v>2600</c:v>
                </c:pt>
                <c:pt idx="16">
                  <c:v>2700</c:v>
                </c:pt>
                <c:pt idx="17">
                  <c:v>2800</c:v>
                </c:pt>
                <c:pt idx="18">
                  <c:v>2900</c:v>
                </c:pt>
                <c:pt idx="19">
                  <c:v>3000</c:v>
                </c:pt>
                <c:pt idx="20">
                  <c:v>3100</c:v>
                </c:pt>
                <c:pt idx="21">
                  <c:v>3200</c:v>
                </c:pt>
                <c:pt idx="22">
                  <c:v>3300</c:v>
                </c:pt>
                <c:pt idx="23">
                  <c:v>3400</c:v>
                </c:pt>
                <c:pt idx="24">
                  <c:v>3500</c:v>
                </c:pt>
                <c:pt idx="25">
                  <c:v>3600</c:v>
                </c:pt>
                <c:pt idx="26">
                  <c:v>3700</c:v>
                </c:pt>
                <c:pt idx="27">
                  <c:v>3800</c:v>
                </c:pt>
                <c:pt idx="28">
                  <c:v>3900</c:v>
                </c:pt>
                <c:pt idx="29">
                  <c:v>4000</c:v>
                </c:pt>
                <c:pt idx="30">
                  <c:v>4100</c:v>
                </c:pt>
                <c:pt idx="31">
                  <c:v>4200</c:v>
                </c:pt>
                <c:pt idx="32">
                  <c:v>4300</c:v>
                </c:pt>
                <c:pt idx="33">
                  <c:v>4400</c:v>
                </c:pt>
                <c:pt idx="34">
                  <c:v>4500</c:v>
                </c:pt>
                <c:pt idx="35">
                  <c:v>4600</c:v>
                </c:pt>
                <c:pt idx="36">
                  <c:v>4700</c:v>
                </c:pt>
                <c:pt idx="37">
                  <c:v>4800</c:v>
                </c:pt>
                <c:pt idx="38">
                  <c:v>4900</c:v>
                </c:pt>
                <c:pt idx="39">
                  <c:v>5000</c:v>
                </c:pt>
                <c:pt idx="40">
                  <c:v>5100</c:v>
                </c:pt>
                <c:pt idx="41">
                  <c:v>5200</c:v>
                </c:pt>
                <c:pt idx="42">
                  <c:v>5300</c:v>
                </c:pt>
                <c:pt idx="43">
                  <c:v>5400</c:v>
                </c:pt>
                <c:pt idx="44">
                  <c:v>5500</c:v>
                </c:pt>
                <c:pt idx="45">
                  <c:v>5600</c:v>
                </c:pt>
                <c:pt idx="46">
                  <c:v>5700</c:v>
                </c:pt>
                <c:pt idx="47">
                  <c:v>5800</c:v>
                </c:pt>
                <c:pt idx="48">
                  <c:v>5900</c:v>
                </c:pt>
                <c:pt idx="49">
                  <c:v>6000</c:v>
                </c:pt>
                <c:pt idx="50">
                  <c:v>6100</c:v>
                </c:pt>
                <c:pt idx="51">
                  <c:v>6200</c:v>
                </c:pt>
                <c:pt idx="52">
                  <c:v>6300</c:v>
                </c:pt>
                <c:pt idx="53">
                  <c:v>6400</c:v>
                </c:pt>
                <c:pt idx="54">
                  <c:v>6500</c:v>
                </c:pt>
                <c:pt idx="55">
                  <c:v>6600</c:v>
                </c:pt>
                <c:pt idx="56">
                  <c:v>6700</c:v>
                </c:pt>
                <c:pt idx="57">
                  <c:v>6800</c:v>
                </c:pt>
                <c:pt idx="58">
                  <c:v>6900</c:v>
                </c:pt>
                <c:pt idx="59">
                  <c:v>7000</c:v>
                </c:pt>
                <c:pt idx="60">
                  <c:v>7100</c:v>
                </c:pt>
                <c:pt idx="61">
                  <c:v>7200</c:v>
                </c:pt>
                <c:pt idx="62">
                  <c:v>7300</c:v>
                </c:pt>
                <c:pt idx="63">
                  <c:v>7400</c:v>
                </c:pt>
                <c:pt idx="64">
                  <c:v>7500</c:v>
                </c:pt>
                <c:pt idx="65">
                  <c:v>7600</c:v>
                </c:pt>
                <c:pt idx="66">
                  <c:v>7700</c:v>
                </c:pt>
                <c:pt idx="67">
                  <c:v>7800</c:v>
                </c:pt>
                <c:pt idx="68">
                  <c:v>7900</c:v>
                </c:pt>
                <c:pt idx="69">
                  <c:v>8000</c:v>
                </c:pt>
                <c:pt idx="70">
                  <c:v>8100</c:v>
                </c:pt>
                <c:pt idx="71">
                  <c:v>8200</c:v>
                </c:pt>
                <c:pt idx="72">
                  <c:v>8300</c:v>
                </c:pt>
                <c:pt idx="73">
                  <c:v>8400</c:v>
                </c:pt>
                <c:pt idx="74">
                  <c:v>8500</c:v>
                </c:pt>
                <c:pt idx="75">
                  <c:v>8600</c:v>
                </c:pt>
                <c:pt idx="76">
                  <c:v>8700</c:v>
                </c:pt>
                <c:pt idx="77">
                  <c:v>8800</c:v>
                </c:pt>
                <c:pt idx="78">
                  <c:v>8900</c:v>
                </c:pt>
                <c:pt idx="79">
                  <c:v>9000</c:v>
                </c:pt>
                <c:pt idx="80">
                  <c:v>9100</c:v>
                </c:pt>
                <c:pt idx="81">
                  <c:v>9200</c:v>
                </c:pt>
                <c:pt idx="82">
                  <c:v>9300</c:v>
                </c:pt>
                <c:pt idx="83">
                  <c:v>9400</c:v>
                </c:pt>
                <c:pt idx="84">
                  <c:v>9500</c:v>
                </c:pt>
                <c:pt idx="85">
                  <c:v>9600</c:v>
                </c:pt>
                <c:pt idx="86">
                  <c:v>9700</c:v>
                </c:pt>
                <c:pt idx="87">
                  <c:v>9800</c:v>
                </c:pt>
                <c:pt idx="88">
                  <c:v>9900</c:v>
                </c:pt>
                <c:pt idx="89">
                  <c:v>10000</c:v>
                </c:pt>
                <c:pt idx="90">
                  <c:v>10100</c:v>
                </c:pt>
                <c:pt idx="91">
                  <c:v>10200</c:v>
                </c:pt>
                <c:pt idx="92">
                  <c:v>10300</c:v>
                </c:pt>
                <c:pt idx="93">
                  <c:v>10400</c:v>
                </c:pt>
                <c:pt idx="94">
                  <c:v>10500</c:v>
                </c:pt>
                <c:pt idx="95">
                  <c:v>10600</c:v>
                </c:pt>
                <c:pt idx="96">
                  <c:v>10700</c:v>
                </c:pt>
                <c:pt idx="97">
                  <c:v>10800</c:v>
                </c:pt>
                <c:pt idx="98">
                  <c:v>10900</c:v>
                </c:pt>
                <c:pt idx="99">
                  <c:v>11000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DFA-4107-BB4F-459F11D52978}"/>
            </c:ext>
          </c:extLst>
        </c:ser>
        <c:ser>
          <c:idx val="3"/>
          <c:order val="2"/>
          <c:tx>
            <c:strRef>
              <c:f>SolutionsFV1!$G$45</c:f>
              <c:strCache>
                <c:ptCount val="1"/>
                <c:pt idx="0">
                  <c:v>Comp. 6%</c:v>
                </c:pt>
              </c:strCache>
            </c:strRef>
          </c:tx>
          <c:marker>
            <c:symbol val="none"/>
          </c:marker>
          <c:cat>
            <c:numRef>
              <c:f>SolutionsFV1!$D$46:$D$145</c:f>
              <c:numCache>
                <c:formatCode>General</c:formatCode>
                <c:ptCount val="10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  <c:pt idx="53">
                  <c:v>54</c:v>
                </c:pt>
                <c:pt idx="54">
                  <c:v>55</c:v>
                </c:pt>
                <c:pt idx="55">
                  <c:v>56</c:v>
                </c:pt>
                <c:pt idx="56">
                  <c:v>57</c:v>
                </c:pt>
                <c:pt idx="57">
                  <c:v>58</c:v>
                </c:pt>
                <c:pt idx="58">
                  <c:v>59</c:v>
                </c:pt>
                <c:pt idx="59">
                  <c:v>60</c:v>
                </c:pt>
                <c:pt idx="60">
                  <c:v>61</c:v>
                </c:pt>
                <c:pt idx="61">
                  <c:v>62</c:v>
                </c:pt>
                <c:pt idx="62">
                  <c:v>63</c:v>
                </c:pt>
                <c:pt idx="63">
                  <c:v>64</c:v>
                </c:pt>
                <c:pt idx="64">
                  <c:v>65</c:v>
                </c:pt>
                <c:pt idx="65">
                  <c:v>66</c:v>
                </c:pt>
                <c:pt idx="66">
                  <c:v>67</c:v>
                </c:pt>
                <c:pt idx="67">
                  <c:v>68</c:v>
                </c:pt>
                <c:pt idx="68">
                  <c:v>69</c:v>
                </c:pt>
                <c:pt idx="69">
                  <c:v>70</c:v>
                </c:pt>
                <c:pt idx="70">
                  <c:v>71</c:v>
                </c:pt>
                <c:pt idx="71">
                  <c:v>72</c:v>
                </c:pt>
                <c:pt idx="72">
                  <c:v>73</c:v>
                </c:pt>
                <c:pt idx="73">
                  <c:v>74</c:v>
                </c:pt>
                <c:pt idx="74">
                  <c:v>75</c:v>
                </c:pt>
                <c:pt idx="75">
                  <c:v>76</c:v>
                </c:pt>
                <c:pt idx="76">
                  <c:v>77</c:v>
                </c:pt>
                <c:pt idx="77">
                  <c:v>78</c:v>
                </c:pt>
                <c:pt idx="78">
                  <c:v>79</c:v>
                </c:pt>
                <c:pt idx="79">
                  <c:v>80</c:v>
                </c:pt>
                <c:pt idx="80">
                  <c:v>81</c:v>
                </c:pt>
                <c:pt idx="81">
                  <c:v>82</c:v>
                </c:pt>
                <c:pt idx="82">
                  <c:v>83</c:v>
                </c:pt>
                <c:pt idx="83">
                  <c:v>84</c:v>
                </c:pt>
                <c:pt idx="84">
                  <c:v>85</c:v>
                </c:pt>
                <c:pt idx="85">
                  <c:v>86</c:v>
                </c:pt>
                <c:pt idx="86">
                  <c:v>87</c:v>
                </c:pt>
                <c:pt idx="87">
                  <c:v>88</c:v>
                </c:pt>
                <c:pt idx="88">
                  <c:v>89</c:v>
                </c:pt>
                <c:pt idx="89">
                  <c:v>90</c:v>
                </c:pt>
                <c:pt idx="90">
                  <c:v>91</c:v>
                </c:pt>
                <c:pt idx="91">
                  <c:v>92</c:v>
                </c:pt>
                <c:pt idx="92">
                  <c:v>93</c:v>
                </c:pt>
                <c:pt idx="93">
                  <c:v>94</c:v>
                </c:pt>
                <c:pt idx="94">
                  <c:v>95</c:v>
                </c:pt>
                <c:pt idx="95">
                  <c:v>96</c:v>
                </c:pt>
                <c:pt idx="96">
                  <c:v>97</c:v>
                </c:pt>
                <c:pt idx="97">
                  <c:v>98</c:v>
                </c:pt>
                <c:pt idx="98">
                  <c:v>99</c:v>
                </c:pt>
                <c:pt idx="99">
                  <c:v>100</c:v>
                </c:pt>
              </c:numCache>
            </c:numRef>
          </c:cat>
          <c:val>
            <c:numRef>
              <c:f>SolutionsFV1!$G$46:$G$145</c:f>
              <c:numCache>
                <c:formatCode>#,##0</c:formatCode>
                <c:ptCount val="100"/>
                <c:pt idx="0">
                  <c:v>1060</c:v>
                </c:pt>
                <c:pt idx="1">
                  <c:v>1123.6000000000001</c:v>
                </c:pt>
                <c:pt idx="2">
                  <c:v>1191.0160000000003</c:v>
                </c:pt>
                <c:pt idx="3">
                  <c:v>1262.4769600000004</c:v>
                </c:pt>
                <c:pt idx="4">
                  <c:v>1338.2255776000004</c:v>
                </c:pt>
                <c:pt idx="5">
                  <c:v>1418.5191122560007</c:v>
                </c:pt>
                <c:pt idx="6">
                  <c:v>1503.6302589913607</c:v>
                </c:pt>
                <c:pt idx="7">
                  <c:v>1593.8480745308423</c:v>
                </c:pt>
                <c:pt idx="8">
                  <c:v>1689.4789590026928</c:v>
                </c:pt>
                <c:pt idx="9">
                  <c:v>1790.8476965428547</c:v>
                </c:pt>
                <c:pt idx="10">
                  <c:v>1898.2985583354262</c:v>
                </c:pt>
                <c:pt idx="11">
                  <c:v>2012.1964718355518</c:v>
                </c:pt>
                <c:pt idx="12">
                  <c:v>2132.9282601456853</c:v>
                </c:pt>
                <c:pt idx="13">
                  <c:v>2260.9039557544261</c:v>
                </c:pt>
                <c:pt idx="14">
                  <c:v>2396.5581930996923</c:v>
                </c:pt>
                <c:pt idx="15">
                  <c:v>2540.3516846856733</c:v>
                </c:pt>
                <c:pt idx="16">
                  <c:v>2692.7727857668142</c:v>
                </c:pt>
                <c:pt idx="17">
                  <c:v>2854.339152912823</c:v>
                </c:pt>
                <c:pt idx="18">
                  <c:v>3025.5995020875926</c:v>
                </c:pt>
                <c:pt idx="19">
                  <c:v>3207.1354722128481</c:v>
                </c:pt>
                <c:pt idx="20">
                  <c:v>3399.5636005456195</c:v>
                </c:pt>
                <c:pt idx="21">
                  <c:v>3603.5374165783569</c:v>
                </c:pt>
                <c:pt idx="22">
                  <c:v>3819.7496615730588</c:v>
                </c:pt>
                <c:pt idx="23">
                  <c:v>4048.9346412674417</c:v>
                </c:pt>
                <c:pt idx="24">
                  <c:v>4291.8707197434878</c:v>
                </c:pt>
                <c:pt idx="25">
                  <c:v>4549.3829629280981</c:v>
                </c:pt>
                <c:pt idx="26">
                  <c:v>4822.3459407037844</c:v>
                </c:pt>
                <c:pt idx="27">
                  <c:v>5111.6866971460122</c:v>
                </c:pt>
                <c:pt idx="28">
                  <c:v>5418.3878989747727</c:v>
                </c:pt>
                <c:pt idx="29">
                  <c:v>5743.4911729132591</c:v>
                </c:pt>
                <c:pt idx="30">
                  <c:v>6088.1006432880567</c:v>
                </c:pt>
                <c:pt idx="31">
                  <c:v>6453.3866818853385</c:v>
                </c:pt>
                <c:pt idx="32">
                  <c:v>6840.5898827984593</c:v>
                </c:pt>
                <c:pt idx="33">
                  <c:v>7251.0252757663675</c:v>
                </c:pt>
                <c:pt idx="34">
                  <c:v>7686.0867923123506</c:v>
                </c:pt>
                <c:pt idx="35">
                  <c:v>8147.2519998510916</c:v>
                </c:pt>
                <c:pt idx="36">
                  <c:v>8636.0871198421573</c:v>
                </c:pt>
                <c:pt idx="37">
                  <c:v>9154.2523470326887</c:v>
                </c:pt>
                <c:pt idx="38">
                  <c:v>9703.5074878546511</c:v>
                </c:pt>
                <c:pt idx="39">
                  <c:v>10285.717937125928</c:v>
                </c:pt>
                <c:pt idx="40">
                  <c:v>10902.861013353484</c:v>
                </c:pt>
                <c:pt idx="41">
                  <c:v>11557.032674154694</c:v>
                </c:pt>
                <c:pt idx="42">
                  <c:v>12250.454634603977</c:v>
                </c:pt>
                <c:pt idx="43">
                  <c:v>12985.481912680218</c:v>
                </c:pt>
                <c:pt idx="44">
                  <c:v>13764.610827441031</c:v>
                </c:pt>
                <c:pt idx="45">
                  <c:v>14590.487477087492</c:v>
                </c:pt>
                <c:pt idx="46">
                  <c:v>15465.916725712746</c:v>
                </c:pt>
                <c:pt idx="47">
                  <c:v>16393.871729255508</c:v>
                </c:pt>
                <c:pt idx="48">
                  <c:v>17377.504033010839</c:v>
                </c:pt>
                <c:pt idx="49">
                  <c:v>18420.154274991488</c:v>
                </c:pt>
                <c:pt idx="50">
                  <c:v>19525.363531490981</c:v>
                </c:pt>
                <c:pt idx="51">
                  <c:v>20696.88534338044</c:v>
                </c:pt>
                <c:pt idx="52">
                  <c:v>21938.698463983274</c:v>
                </c:pt>
                <c:pt idx="53">
                  <c:v>23255.020371822269</c:v>
                </c:pt>
                <c:pt idx="54">
                  <c:v>24650.321594131608</c:v>
                </c:pt>
                <c:pt idx="55">
                  <c:v>26129.340889779498</c:v>
                </c:pt>
                <c:pt idx="56">
                  <c:v>27697.101343166272</c:v>
                </c:pt>
                <c:pt idx="57">
                  <c:v>29358.927423756246</c:v>
                </c:pt>
                <c:pt idx="58">
                  <c:v>31120.463069181627</c:v>
                </c:pt>
                <c:pt idx="59">
                  <c:v>32987.690853332526</c:v>
                </c:pt>
                <c:pt idx="60">
                  <c:v>34966.952304532482</c:v>
                </c:pt>
                <c:pt idx="61">
                  <c:v>37064.969442804431</c:v>
                </c:pt>
                <c:pt idx="62">
                  <c:v>39288.867609372712</c:v>
                </c:pt>
                <c:pt idx="63">
                  <c:v>41646.199665935055</c:v>
                </c:pt>
                <c:pt idx="64">
                  <c:v>44144.971645891164</c:v>
                </c:pt>
                <c:pt idx="65">
                  <c:v>46793.669944644636</c:v>
                </c:pt>
                <c:pt idx="66">
                  <c:v>49601.290141323319</c:v>
                </c:pt>
                <c:pt idx="67">
                  <c:v>52577.367549802722</c:v>
                </c:pt>
                <c:pt idx="68">
                  <c:v>55732.009602790888</c:v>
                </c:pt>
                <c:pt idx="69">
                  <c:v>59075.930178958348</c:v>
                </c:pt>
                <c:pt idx="70">
                  <c:v>62620.485989695859</c:v>
                </c:pt>
                <c:pt idx="71">
                  <c:v>66377.715149077601</c:v>
                </c:pt>
                <c:pt idx="72">
                  <c:v>70360.378058022252</c:v>
                </c:pt>
                <c:pt idx="73">
                  <c:v>74582.000741503594</c:v>
                </c:pt>
                <c:pt idx="74">
                  <c:v>79056.920785993818</c:v>
                </c:pt>
                <c:pt idx="75">
                  <c:v>83800.33603315345</c:v>
                </c:pt>
                <c:pt idx="76">
                  <c:v>88828.356195142682</c:v>
                </c:pt>
                <c:pt idx="77">
                  <c:v>94158.057566851232</c:v>
                </c:pt>
                <c:pt idx="78">
                  <c:v>99807.541020862336</c:v>
                </c:pt>
                <c:pt idx="79">
                  <c:v>105795.99348211405</c:v>
                </c:pt>
                <c:pt idx="80">
                  <c:v>112143.75309104091</c:v>
                </c:pt>
                <c:pt idx="81">
                  <c:v>118872.37827650335</c:v>
                </c:pt>
                <c:pt idx="82">
                  <c:v>126004.72097309357</c:v>
                </c:pt>
                <c:pt idx="83">
                  <c:v>133565.00423147919</c:v>
                </c:pt>
                <c:pt idx="84">
                  <c:v>141578.90448536797</c:v>
                </c:pt>
                <c:pt idx="85">
                  <c:v>150073.63875449004</c:v>
                </c:pt>
                <c:pt idx="86">
                  <c:v>159078.05707975948</c:v>
                </c:pt>
                <c:pt idx="87">
                  <c:v>168622.74050454501</c:v>
                </c:pt>
                <c:pt idx="88">
                  <c:v>178740.1049348177</c:v>
                </c:pt>
                <c:pt idx="89">
                  <c:v>189464.51123090679</c:v>
                </c:pt>
                <c:pt idx="90">
                  <c:v>200832.38190476125</c:v>
                </c:pt>
                <c:pt idx="91">
                  <c:v>212882.32481904692</c:v>
                </c:pt>
                <c:pt idx="92">
                  <c:v>225655.26430818974</c:v>
                </c:pt>
                <c:pt idx="93">
                  <c:v>239194.58016668115</c:v>
                </c:pt>
                <c:pt idx="94">
                  <c:v>253546.25497668207</c:v>
                </c:pt>
                <c:pt idx="95">
                  <c:v>268759.03027528297</c:v>
                </c:pt>
                <c:pt idx="96">
                  <c:v>284884.57209179987</c:v>
                </c:pt>
                <c:pt idx="97">
                  <c:v>301977.64641730796</c:v>
                </c:pt>
                <c:pt idx="98">
                  <c:v>320096.30520234647</c:v>
                </c:pt>
                <c:pt idx="99">
                  <c:v>339302.08351448725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DFA-4107-BB4F-459F11D52978}"/>
            </c:ext>
          </c:extLst>
        </c:ser>
        <c:ser>
          <c:idx val="4"/>
          <c:order val="3"/>
          <c:tx>
            <c:strRef>
              <c:f>SolutionsFV1!$H$45</c:f>
              <c:strCache>
                <c:ptCount val="1"/>
                <c:pt idx="0">
                  <c:v>Comp. 10%</c:v>
                </c:pt>
              </c:strCache>
            </c:strRef>
          </c:tx>
          <c:marker>
            <c:symbol val="none"/>
          </c:marker>
          <c:cat>
            <c:numRef>
              <c:f>SolutionsFV1!$D$46:$D$145</c:f>
              <c:numCache>
                <c:formatCode>General</c:formatCode>
                <c:ptCount val="10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  <c:pt idx="53">
                  <c:v>54</c:v>
                </c:pt>
                <c:pt idx="54">
                  <c:v>55</c:v>
                </c:pt>
                <c:pt idx="55">
                  <c:v>56</c:v>
                </c:pt>
                <c:pt idx="56">
                  <c:v>57</c:v>
                </c:pt>
                <c:pt idx="57">
                  <c:v>58</c:v>
                </c:pt>
                <c:pt idx="58">
                  <c:v>59</c:v>
                </c:pt>
                <c:pt idx="59">
                  <c:v>60</c:v>
                </c:pt>
                <c:pt idx="60">
                  <c:v>61</c:v>
                </c:pt>
                <c:pt idx="61">
                  <c:v>62</c:v>
                </c:pt>
                <c:pt idx="62">
                  <c:v>63</c:v>
                </c:pt>
                <c:pt idx="63">
                  <c:v>64</c:v>
                </c:pt>
                <c:pt idx="64">
                  <c:v>65</c:v>
                </c:pt>
                <c:pt idx="65">
                  <c:v>66</c:v>
                </c:pt>
                <c:pt idx="66">
                  <c:v>67</c:v>
                </c:pt>
                <c:pt idx="67">
                  <c:v>68</c:v>
                </c:pt>
                <c:pt idx="68">
                  <c:v>69</c:v>
                </c:pt>
                <c:pt idx="69">
                  <c:v>70</c:v>
                </c:pt>
                <c:pt idx="70">
                  <c:v>71</c:v>
                </c:pt>
                <c:pt idx="71">
                  <c:v>72</c:v>
                </c:pt>
                <c:pt idx="72">
                  <c:v>73</c:v>
                </c:pt>
                <c:pt idx="73">
                  <c:v>74</c:v>
                </c:pt>
                <c:pt idx="74">
                  <c:v>75</c:v>
                </c:pt>
                <c:pt idx="75">
                  <c:v>76</c:v>
                </c:pt>
                <c:pt idx="76">
                  <c:v>77</c:v>
                </c:pt>
                <c:pt idx="77">
                  <c:v>78</c:v>
                </c:pt>
                <c:pt idx="78">
                  <c:v>79</c:v>
                </c:pt>
                <c:pt idx="79">
                  <c:v>80</c:v>
                </c:pt>
                <c:pt idx="80">
                  <c:v>81</c:v>
                </c:pt>
                <c:pt idx="81">
                  <c:v>82</c:v>
                </c:pt>
                <c:pt idx="82">
                  <c:v>83</c:v>
                </c:pt>
                <c:pt idx="83">
                  <c:v>84</c:v>
                </c:pt>
                <c:pt idx="84">
                  <c:v>85</c:v>
                </c:pt>
                <c:pt idx="85">
                  <c:v>86</c:v>
                </c:pt>
                <c:pt idx="86">
                  <c:v>87</c:v>
                </c:pt>
                <c:pt idx="87">
                  <c:v>88</c:v>
                </c:pt>
                <c:pt idx="88">
                  <c:v>89</c:v>
                </c:pt>
                <c:pt idx="89">
                  <c:v>90</c:v>
                </c:pt>
                <c:pt idx="90">
                  <c:v>91</c:v>
                </c:pt>
                <c:pt idx="91">
                  <c:v>92</c:v>
                </c:pt>
                <c:pt idx="92">
                  <c:v>93</c:v>
                </c:pt>
                <c:pt idx="93">
                  <c:v>94</c:v>
                </c:pt>
                <c:pt idx="94">
                  <c:v>95</c:v>
                </c:pt>
                <c:pt idx="95">
                  <c:v>96</c:v>
                </c:pt>
                <c:pt idx="96">
                  <c:v>97</c:v>
                </c:pt>
                <c:pt idx="97">
                  <c:v>98</c:v>
                </c:pt>
                <c:pt idx="98">
                  <c:v>99</c:v>
                </c:pt>
                <c:pt idx="99">
                  <c:v>100</c:v>
                </c:pt>
              </c:numCache>
            </c:numRef>
          </c:cat>
          <c:val>
            <c:numRef>
              <c:f>SolutionsFV1!$H$46:$H$145</c:f>
              <c:numCache>
                <c:formatCode>#,##0</c:formatCode>
                <c:ptCount val="100"/>
                <c:pt idx="0">
                  <c:v>1100</c:v>
                </c:pt>
                <c:pt idx="1">
                  <c:v>1210.0000000000002</c:v>
                </c:pt>
                <c:pt idx="2">
                  <c:v>1331.0000000000005</c:v>
                </c:pt>
                <c:pt idx="3">
                  <c:v>1464.1000000000004</c:v>
                </c:pt>
                <c:pt idx="4">
                  <c:v>1610.5100000000004</c:v>
                </c:pt>
                <c:pt idx="5">
                  <c:v>1771.5610000000008</c:v>
                </c:pt>
                <c:pt idx="6">
                  <c:v>1948.7171000000012</c:v>
                </c:pt>
                <c:pt idx="7">
                  <c:v>2143.5888100000011</c:v>
                </c:pt>
                <c:pt idx="8">
                  <c:v>2357.9476910000017</c:v>
                </c:pt>
                <c:pt idx="9">
                  <c:v>2593.7424601000021</c:v>
                </c:pt>
                <c:pt idx="10">
                  <c:v>2853.1167061100023</c:v>
                </c:pt>
                <c:pt idx="11">
                  <c:v>3138.4283767210027</c:v>
                </c:pt>
                <c:pt idx="12">
                  <c:v>3452.271214393103</c:v>
                </c:pt>
                <c:pt idx="13">
                  <c:v>3797.4983358324139</c:v>
                </c:pt>
                <c:pt idx="14">
                  <c:v>4177.248169415655</c:v>
                </c:pt>
                <c:pt idx="15">
                  <c:v>4594.9729863572211</c:v>
                </c:pt>
                <c:pt idx="16">
                  <c:v>5054.4702849929436</c:v>
                </c:pt>
                <c:pt idx="17">
                  <c:v>5559.9173134922376</c:v>
                </c:pt>
                <c:pt idx="18">
                  <c:v>6115.9090448414636</c:v>
                </c:pt>
                <c:pt idx="19">
                  <c:v>6727.4999493256091</c:v>
                </c:pt>
                <c:pt idx="20">
                  <c:v>7400.2499442581711</c:v>
                </c:pt>
                <c:pt idx="21">
                  <c:v>8140.2749386839887</c:v>
                </c:pt>
                <c:pt idx="22">
                  <c:v>8954.3024325523893</c:v>
                </c:pt>
                <c:pt idx="23">
                  <c:v>9849.7326758076269</c:v>
                </c:pt>
                <c:pt idx="24">
                  <c:v>10834.705943388391</c:v>
                </c:pt>
                <c:pt idx="25">
                  <c:v>11918.176537727231</c:v>
                </c:pt>
                <c:pt idx="26">
                  <c:v>13109.994191499956</c:v>
                </c:pt>
                <c:pt idx="27">
                  <c:v>14420.993610649952</c:v>
                </c:pt>
                <c:pt idx="28">
                  <c:v>15863.092971714947</c:v>
                </c:pt>
                <c:pt idx="29">
                  <c:v>17449.402268886446</c:v>
                </c:pt>
                <c:pt idx="30">
                  <c:v>19194.34249577509</c:v>
                </c:pt>
                <c:pt idx="31">
                  <c:v>21113.776745352599</c:v>
                </c:pt>
                <c:pt idx="32">
                  <c:v>23225.154419887862</c:v>
                </c:pt>
                <c:pt idx="33">
                  <c:v>25547.66986187665</c:v>
                </c:pt>
                <c:pt idx="34">
                  <c:v>28102.436848064317</c:v>
                </c:pt>
                <c:pt idx="35">
                  <c:v>30912.680532870749</c:v>
                </c:pt>
                <c:pt idx="36">
                  <c:v>34003.948586157829</c:v>
                </c:pt>
                <c:pt idx="37">
                  <c:v>37404.343444773614</c:v>
                </c:pt>
                <c:pt idx="38">
                  <c:v>41144.777789250984</c:v>
                </c:pt>
                <c:pt idx="39">
                  <c:v>45259.255568176071</c:v>
                </c:pt>
                <c:pt idx="40">
                  <c:v>49785.181124993687</c:v>
                </c:pt>
                <c:pt idx="41">
                  <c:v>54763.699237493056</c:v>
                </c:pt>
                <c:pt idx="42">
                  <c:v>60240.069161242376</c:v>
                </c:pt>
                <c:pt idx="43">
                  <c:v>66264.076077366612</c:v>
                </c:pt>
                <c:pt idx="44">
                  <c:v>72890.483685103274</c:v>
                </c:pt>
                <c:pt idx="45">
                  <c:v>80179.532053613613</c:v>
                </c:pt>
                <c:pt idx="46">
                  <c:v>88197.485258974979</c:v>
                </c:pt>
                <c:pt idx="47">
                  <c:v>97017.233784872471</c:v>
                </c:pt>
                <c:pt idx="48">
                  <c:v>106718.95716335974</c:v>
                </c:pt>
                <c:pt idx="49">
                  <c:v>117390.85287969571</c:v>
                </c:pt>
                <c:pt idx="50">
                  <c:v>129129.9381676653</c:v>
                </c:pt>
                <c:pt idx="51">
                  <c:v>142042.93198443184</c:v>
                </c:pt>
                <c:pt idx="52">
                  <c:v>156247.22518287503</c:v>
                </c:pt>
                <c:pt idx="53">
                  <c:v>171871.94770116254</c:v>
                </c:pt>
                <c:pt idx="54">
                  <c:v>189059.14247127884</c:v>
                </c:pt>
                <c:pt idx="55">
                  <c:v>207965.05671840667</c:v>
                </c:pt>
                <c:pt idx="56">
                  <c:v>228761.56239024742</c:v>
                </c:pt>
                <c:pt idx="57">
                  <c:v>251637.71862927213</c:v>
                </c:pt>
                <c:pt idx="58">
                  <c:v>276801.49049219943</c:v>
                </c:pt>
                <c:pt idx="59">
                  <c:v>304481.63954141934</c:v>
                </c:pt>
                <c:pt idx="60">
                  <c:v>334929.8034955613</c:v>
                </c:pt>
                <c:pt idx="61">
                  <c:v>368422.78384511755</c:v>
                </c:pt>
                <c:pt idx="62">
                  <c:v>405265.0622296292</c:v>
                </c:pt>
                <c:pt idx="63">
                  <c:v>445791.56845259218</c:v>
                </c:pt>
                <c:pt idx="64">
                  <c:v>490370.72529785143</c:v>
                </c:pt>
                <c:pt idx="65">
                  <c:v>539407.79782763659</c:v>
                </c:pt>
                <c:pt idx="66">
                  <c:v>593348.57761040039</c:v>
                </c:pt>
                <c:pt idx="67">
                  <c:v>652683.43537144037</c:v>
                </c:pt>
                <c:pt idx="68">
                  <c:v>717951.7789085845</c:v>
                </c:pt>
                <c:pt idx="69">
                  <c:v>789746.95679944311</c:v>
                </c:pt>
                <c:pt idx="70">
                  <c:v>868721.65247938747</c:v>
                </c:pt>
                <c:pt idx="71">
                  <c:v>955593.81772732618</c:v>
                </c:pt>
                <c:pt idx="72">
                  <c:v>1051153.199500059</c:v>
                </c:pt>
                <c:pt idx="73">
                  <c:v>1156268.5194500647</c:v>
                </c:pt>
                <c:pt idx="74">
                  <c:v>1271895.3713950713</c:v>
                </c:pt>
                <c:pt idx="75">
                  <c:v>1399084.9085345785</c:v>
                </c:pt>
                <c:pt idx="76">
                  <c:v>1538993.3993880365</c:v>
                </c:pt>
                <c:pt idx="77">
                  <c:v>1692892.7393268405</c:v>
                </c:pt>
                <c:pt idx="78">
                  <c:v>1862182.0132595245</c:v>
                </c:pt>
                <c:pt idx="79">
                  <c:v>2048400.214585477</c:v>
                </c:pt>
                <c:pt idx="80">
                  <c:v>2253240.2360440246</c:v>
                </c:pt>
                <c:pt idx="81">
                  <c:v>2478564.2596484274</c:v>
                </c:pt>
                <c:pt idx="82">
                  <c:v>2726420.6856132708</c:v>
                </c:pt>
                <c:pt idx="83">
                  <c:v>2999062.7541745976</c:v>
                </c:pt>
                <c:pt idx="84">
                  <c:v>3298969.0295920577</c:v>
                </c:pt>
                <c:pt idx="85">
                  <c:v>3628865.9325512638</c:v>
                </c:pt>
                <c:pt idx="86">
                  <c:v>3991752.5258063907</c:v>
                </c:pt>
                <c:pt idx="87">
                  <c:v>4390927.7783870297</c:v>
                </c:pt>
                <c:pt idx="88">
                  <c:v>4830020.5562257329</c:v>
                </c:pt>
                <c:pt idx="89">
                  <c:v>5313022.6118483068</c:v>
                </c:pt>
                <c:pt idx="90">
                  <c:v>5844324.873033138</c:v>
                </c:pt>
                <c:pt idx="91">
                  <c:v>6428757.3603364518</c:v>
                </c:pt>
                <c:pt idx="92">
                  <c:v>7071633.0963700972</c:v>
                </c:pt>
                <c:pt idx="93">
                  <c:v>7778796.4060071092</c:v>
                </c:pt>
                <c:pt idx="94">
                  <c:v>8556676.0466078203</c:v>
                </c:pt>
                <c:pt idx="95">
                  <c:v>9412343.6512686014</c:v>
                </c:pt>
                <c:pt idx="96">
                  <c:v>10353578.016395463</c:v>
                </c:pt>
                <c:pt idx="97">
                  <c:v>11388935.81803501</c:v>
                </c:pt>
                <c:pt idx="98">
                  <c:v>12527829.399838513</c:v>
                </c:pt>
                <c:pt idx="99">
                  <c:v>13780612.339822365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DFA-4107-BB4F-459F11D529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1031808"/>
        <c:axId val="750881600"/>
      </c:lineChart>
      <c:catAx>
        <c:axId val="7510318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750881600"/>
        <c:crosses val="autoZero"/>
        <c:auto val="1"/>
        <c:lblAlgn val="ctr"/>
        <c:lblOffset val="100"/>
        <c:noMultiLvlLbl val="0"/>
      </c:catAx>
      <c:valAx>
        <c:axId val="750881600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75103180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7.png"/><Relationship Id="rId2" Type="http://schemas.openxmlformats.org/officeDocument/2006/relationships/image" Target="../media/image6.png"/><Relationship Id="rId1" Type="http://schemas.openxmlformats.org/officeDocument/2006/relationships/image" Target="../media/image5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10.png"/><Relationship Id="rId2" Type="http://schemas.openxmlformats.org/officeDocument/2006/relationships/image" Target="../media/image9.png"/><Relationship Id="rId1" Type="http://schemas.openxmlformats.org/officeDocument/2006/relationships/image" Target="../media/image8.png"/><Relationship Id="rId4" Type="http://schemas.openxmlformats.org/officeDocument/2006/relationships/image" Target="../media/image11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10.png"/><Relationship Id="rId2" Type="http://schemas.openxmlformats.org/officeDocument/2006/relationships/image" Target="../media/image9.png"/><Relationship Id="rId1" Type="http://schemas.openxmlformats.org/officeDocument/2006/relationships/image" Target="../media/image8.png"/><Relationship Id="rId5" Type="http://schemas.openxmlformats.org/officeDocument/2006/relationships/image" Target="../media/image12.png"/><Relationship Id="rId4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0</xdr:row>
      <xdr:rowOff>95250</xdr:rowOff>
    </xdr:from>
    <xdr:to>
      <xdr:col>7</xdr:col>
      <xdr:colOff>57902</xdr:colOff>
      <xdr:row>8</xdr:row>
      <xdr:rowOff>36633</xdr:rowOff>
    </xdr:to>
    <xdr:grpSp>
      <xdr:nvGrpSpPr>
        <xdr:cNvPr id="3" name="Group 2">
          <a:extLst>
            <a:ext uri="{FF2B5EF4-FFF2-40B4-BE49-F238E27FC236}">
              <a16:creationId xmlns:a16="http://schemas.microsoft.com/office/drawing/2014/main" id="{3DC10CAB-7B42-8956-87AB-BDD9239C39F1}"/>
            </a:ext>
          </a:extLst>
        </xdr:cNvPr>
        <xdr:cNvGrpSpPr/>
      </xdr:nvGrpSpPr>
      <xdr:grpSpPr>
        <a:xfrm>
          <a:off x="863600" y="95250"/>
          <a:ext cx="3740902" cy="1414583"/>
          <a:chOff x="7752184" y="2790579"/>
          <a:chExt cx="3740902" cy="1414583"/>
        </a:xfrm>
      </xdr:grpSpPr>
      <xdr:pic>
        <xdr:nvPicPr>
          <xdr:cNvPr id="4" name="Picture 3">
            <a:extLst>
              <a:ext uri="{FF2B5EF4-FFF2-40B4-BE49-F238E27FC236}">
                <a16:creationId xmlns:a16="http://schemas.microsoft.com/office/drawing/2014/main" id="{BD72D1A6-3C7A-B1C8-B1AC-959B8ED7AC89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8760296" y="2790579"/>
            <a:ext cx="2732790" cy="659639"/>
          </a:xfrm>
          <a:prstGeom prst="rect">
            <a:avLst/>
          </a:prstGeom>
        </xdr:spPr>
      </xdr:pic>
      <xdr:grpSp>
        <xdr:nvGrpSpPr>
          <xdr:cNvPr id="5" name="Group 4">
            <a:extLst>
              <a:ext uri="{FF2B5EF4-FFF2-40B4-BE49-F238E27FC236}">
                <a16:creationId xmlns:a16="http://schemas.microsoft.com/office/drawing/2014/main" id="{001FB654-2741-B17E-03C2-79EDE5F2F5DB}"/>
              </a:ext>
            </a:extLst>
          </xdr:cNvPr>
          <xdr:cNvGrpSpPr/>
        </xdr:nvGrpSpPr>
        <xdr:grpSpPr>
          <a:xfrm>
            <a:off x="8990354" y="3501008"/>
            <a:ext cx="2377088" cy="704154"/>
            <a:chOff x="8759472" y="3501008"/>
            <a:chExt cx="2377088" cy="704154"/>
          </a:xfrm>
        </xdr:grpSpPr>
        <xdr:pic>
          <xdr:nvPicPr>
            <xdr:cNvPr id="8" name="Picture 7">
              <a:extLst>
                <a:ext uri="{FF2B5EF4-FFF2-40B4-BE49-F238E27FC236}">
                  <a16:creationId xmlns:a16="http://schemas.microsoft.com/office/drawing/2014/main" id="{118980EA-91DE-EA76-14D0-2A6A66558BDD}"/>
                </a:ext>
              </a:extLst>
            </xdr:cNvPr>
            <xdr:cNvPicPr>
              <a:picLocks noChangeAspect="1"/>
            </xdr:cNvPicPr>
          </xdr:nvPicPr>
          <xdr:blipFill rotWithShape="1">
            <a:blip xmlns:r="http://schemas.openxmlformats.org/officeDocument/2006/relationships" r:embed="rId1"/>
            <a:srcRect l="90986" t="15084" r="3744"/>
            <a:stretch/>
          </xdr:blipFill>
          <xdr:spPr>
            <a:xfrm>
              <a:off x="10848528" y="3645024"/>
              <a:ext cx="144015" cy="560138"/>
            </a:xfrm>
            <a:prstGeom prst="rect">
              <a:avLst/>
            </a:prstGeom>
          </xdr:spPr>
        </xdr:pic>
        <xdr:grpSp>
          <xdr:nvGrpSpPr>
            <xdr:cNvPr id="9" name="Group 8">
              <a:extLst>
                <a:ext uri="{FF2B5EF4-FFF2-40B4-BE49-F238E27FC236}">
                  <a16:creationId xmlns:a16="http://schemas.microsoft.com/office/drawing/2014/main" id="{8F704F21-BA0F-C449-9B7B-49DEE2A13F93}"/>
                </a:ext>
              </a:extLst>
            </xdr:cNvPr>
            <xdr:cNvGrpSpPr/>
          </xdr:nvGrpSpPr>
          <xdr:grpSpPr>
            <a:xfrm>
              <a:off x="8759472" y="3501008"/>
              <a:ext cx="2377088" cy="576063"/>
              <a:chOff x="8759472" y="3501009"/>
              <a:chExt cx="2377088" cy="576063"/>
            </a:xfrm>
          </xdr:grpSpPr>
          <xdr:pic>
            <xdr:nvPicPr>
              <xdr:cNvPr id="10" name="Picture 9">
                <a:extLst>
                  <a:ext uri="{FF2B5EF4-FFF2-40B4-BE49-F238E27FC236}">
                    <a16:creationId xmlns:a16="http://schemas.microsoft.com/office/drawing/2014/main" id="{C5B109EC-4752-294B-1E0D-0B75445440A5}"/>
                  </a:ext>
                </a:extLst>
              </xdr:cNvPr>
              <xdr:cNvPicPr>
                <a:picLocks noChangeAspect="1"/>
              </xdr:cNvPicPr>
            </xdr:nvPicPr>
            <xdr:blipFill rotWithShape="1">
              <a:blip xmlns:r="http://schemas.openxmlformats.org/officeDocument/2006/relationships" r:embed="rId1"/>
              <a:srcRect r="23556" b="23654"/>
              <a:stretch/>
            </xdr:blipFill>
            <xdr:spPr>
              <a:xfrm>
                <a:off x="8759472" y="3573463"/>
                <a:ext cx="2089056" cy="503609"/>
              </a:xfrm>
              <a:prstGeom prst="rect">
                <a:avLst/>
              </a:prstGeom>
            </xdr:spPr>
          </xdr:pic>
          <xdr:pic>
            <xdr:nvPicPr>
              <xdr:cNvPr id="11" name="Picture 10">
                <a:extLst>
                  <a:ext uri="{FF2B5EF4-FFF2-40B4-BE49-F238E27FC236}">
                    <a16:creationId xmlns:a16="http://schemas.microsoft.com/office/drawing/2014/main" id="{DA2DC121-2BBA-F339-2FFC-C47B9C4909AF}"/>
                  </a:ext>
                </a:extLst>
              </xdr:cNvPr>
              <xdr:cNvPicPr>
                <a:picLocks noChangeAspect="1"/>
              </xdr:cNvPicPr>
            </xdr:nvPicPr>
            <xdr:blipFill rotWithShape="1">
              <a:blip xmlns:r="http://schemas.openxmlformats.org/officeDocument/2006/relationships" r:embed="rId1"/>
              <a:srcRect l="85335" t="18677" r="8176" b="15825"/>
              <a:stretch/>
            </xdr:blipFill>
            <xdr:spPr>
              <a:xfrm>
                <a:off x="10959217" y="3501009"/>
                <a:ext cx="177343" cy="432047"/>
              </a:xfrm>
              <a:prstGeom prst="rect">
                <a:avLst/>
              </a:prstGeom>
            </xdr:spPr>
          </xdr:pic>
        </xdr:grpSp>
      </xdr:grpSp>
      <xdr:sp macro="" textlink="">
        <xdr:nvSpPr>
          <xdr:cNvPr id="6" name="Rectangle 5">
            <a:extLst>
              <a:ext uri="{FF2B5EF4-FFF2-40B4-BE49-F238E27FC236}">
                <a16:creationId xmlns:a16="http://schemas.microsoft.com/office/drawing/2014/main" id="{C69E1671-E398-6064-B645-AF5423A333F6}"/>
              </a:ext>
            </a:extLst>
          </xdr:cNvPr>
          <xdr:cNvSpPr/>
        </xdr:nvSpPr>
        <xdr:spPr>
          <a:xfrm>
            <a:off x="7752184" y="2959234"/>
            <a:ext cx="1007288" cy="287586"/>
          </a:xfrm>
          <a:prstGeom prst="rect">
            <a:avLst/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>
              <a:defRPr lang="de-DE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r>
              <a:rPr lang="en-GB"/>
              <a:t>Simple</a:t>
            </a:r>
            <a:endParaRPr lang="en-DE"/>
          </a:p>
        </xdr:txBody>
      </xdr:sp>
      <xdr:sp macro="" textlink="">
        <xdr:nvSpPr>
          <xdr:cNvPr id="7" name="Rectangle 6">
            <a:extLst>
              <a:ext uri="{FF2B5EF4-FFF2-40B4-BE49-F238E27FC236}">
                <a16:creationId xmlns:a16="http://schemas.microsoft.com/office/drawing/2014/main" id="{2E182F1A-9E94-7100-7D4F-1157A8908841}"/>
              </a:ext>
            </a:extLst>
          </xdr:cNvPr>
          <xdr:cNvSpPr/>
        </xdr:nvSpPr>
        <xdr:spPr>
          <a:xfrm>
            <a:off x="7771314" y="3739892"/>
            <a:ext cx="1291872" cy="287586"/>
          </a:xfrm>
          <a:prstGeom prst="rect">
            <a:avLst/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>
              <a:defRPr lang="de-DE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r>
              <a:rPr lang="en-GB"/>
              <a:t>Compound</a:t>
            </a:r>
            <a:endParaRPr lang="en-DE"/>
          </a:p>
        </xdr:txBody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244474</xdr:colOff>
      <xdr:row>146</xdr:row>
      <xdr:rowOff>98424</xdr:rowOff>
    </xdr:from>
    <xdr:to>
      <xdr:col>12</xdr:col>
      <xdr:colOff>552450</xdr:colOff>
      <xdr:row>173</xdr:row>
      <xdr:rowOff>50800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88900</xdr:colOff>
      <xdr:row>44</xdr:row>
      <xdr:rowOff>50800</xdr:rowOff>
    </xdr:from>
    <xdr:to>
      <xdr:col>8</xdr:col>
      <xdr:colOff>901700</xdr:colOff>
      <xdr:row>45</xdr:row>
      <xdr:rowOff>146050</xdr:rowOff>
    </xdr:to>
    <xdr:sp macro="" textlink="">
      <xdr:nvSpPr>
        <xdr:cNvPr id="4" name="Left Arrow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6019800" y="9442450"/>
          <a:ext cx="812800" cy="412750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6</xdr:col>
      <xdr:colOff>661152</xdr:colOff>
      <xdr:row>7</xdr:row>
      <xdr:rowOff>125533</xdr:rowOff>
    </xdr:to>
    <xdr:grpSp>
      <xdr:nvGrpSpPr>
        <xdr:cNvPr id="5" name="Group 4">
          <a:extLst>
            <a:ext uri="{FF2B5EF4-FFF2-40B4-BE49-F238E27FC236}">
              <a16:creationId xmlns:a16="http://schemas.microsoft.com/office/drawing/2014/main" id="{6AA82590-59D3-4F62-911D-D0F3C0A29B13}"/>
            </a:ext>
          </a:extLst>
        </xdr:cNvPr>
        <xdr:cNvGrpSpPr/>
      </xdr:nvGrpSpPr>
      <xdr:grpSpPr>
        <a:xfrm>
          <a:off x="844550" y="0"/>
          <a:ext cx="3740902" cy="1414583"/>
          <a:chOff x="7752184" y="2790579"/>
          <a:chExt cx="3740902" cy="1414583"/>
        </a:xfrm>
      </xdr:grpSpPr>
      <xdr:pic>
        <xdr:nvPicPr>
          <xdr:cNvPr id="6" name="Picture 5">
            <a:extLst>
              <a:ext uri="{FF2B5EF4-FFF2-40B4-BE49-F238E27FC236}">
                <a16:creationId xmlns:a16="http://schemas.microsoft.com/office/drawing/2014/main" id="{7F0F7703-E01A-B7BA-E59B-641A84C3D6A4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8760296" y="2790579"/>
            <a:ext cx="2732790" cy="659639"/>
          </a:xfrm>
          <a:prstGeom prst="rect">
            <a:avLst/>
          </a:prstGeom>
        </xdr:spPr>
      </xdr:pic>
      <xdr:grpSp>
        <xdr:nvGrpSpPr>
          <xdr:cNvPr id="7" name="Group 6">
            <a:extLst>
              <a:ext uri="{FF2B5EF4-FFF2-40B4-BE49-F238E27FC236}">
                <a16:creationId xmlns:a16="http://schemas.microsoft.com/office/drawing/2014/main" id="{860C3A65-D33F-C3F3-0E0D-61DF68B7BF4A}"/>
              </a:ext>
            </a:extLst>
          </xdr:cNvPr>
          <xdr:cNvGrpSpPr/>
        </xdr:nvGrpSpPr>
        <xdr:grpSpPr>
          <a:xfrm>
            <a:off x="8990354" y="3501008"/>
            <a:ext cx="2377088" cy="704154"/>
            <a:chOff x="8759472" y="3501008"/>
            <a:chExt cx="2377088" cy="704154"/>
          </a:xfrm>
        </xdr:grpSpPr>
        <xdr:pic>
          <xdr:nvPicPr>
            <xdr:cNvPr id="10" name="Picture 9">
              <a:extLst>
                <a:ext uri="{FF2B5EF4-FFF2-40B4-BE49-F238E27FC236}">
                  <a16:creationId xmlns:a16="http://schemas.microsoft.com/office/drawing/2014/main" id="{1163EBA0-D88A-F5EC-C2EE-8B7151953010}"/>
                </a:ext>
              </a:extLst>
            </xdr:cNvPr>
            <xdr:cNvPicPr>
              <a:picLocks noChangeAspect="1"/>
            </xdr:cNvPicPr>
          </xdr:nvPicPr>
          <xdr:blipFill rotWithShape="1">
            <a:blip xmlns:r="http://schemas.openxmlformats.org/officeDocument/2006/relationships" r:embed="rId2"/>
            <a:srcRect l="90986" t="15084" r="3744"/>
            <a:stretch/>
          </xdr:blipFill>
          <xdr:spPr>
            <a:xfrm>
              <a:off x="10848528" y="3645024"/>
              <a:ext cx="144015" cy="560138"/>
            </a:xfrm>
            <a:prstGeom prst="rect">
              <a:avLst/>
            </a:prstGeom>
          </xdr:spPr>
        </xdr:pic>
        <xdr:grpSp>
          <xdr:nvGrpSpPr>
            <xdr:cNvPr id="11" name="Group 10">
              <a:extLst>
                <a:ext uri="{FF2B5EF4-FFF2-40B4-BE49-F238E27FC236}">
                  <a16:creationId xmlns:a16="http://schemas.microsoft.com/office/drawing/2014/main" id="{5D9061C0-D528-31AB-6DB1-C85B1405B989}"/>
                </a:ext>
              </a:extLst>
            </xdr:cNvPr>
            <xdr:cNvGrpSpPr/>
          </xdr:nvGrpSpPr>
          <xdr:grpSpPr>
            <a:xfrm>
              <a:off x="8759472" y="3501008"/>
              <a:ext cx="2377088" cy="576063"/>
              <a:chOff x="8759472" y="3501009"/>
              <a:chExt cx="2377088" cy="576063"/>
            </a:xfrm>
          </xdr:grpSpPr>
          <xdr:pic>
            <xdr:nvPicPr>
              <xdr:cNvPr id="12" name="Picture 11">
                <a:extLst>
                  <a:ext uri="{FF2B5EF4-FFF2-40B4-BE49-F238E27FC236}">
                    <a16:creationId xmlns:a16="http://schemas.microsoft.com/office/drawing/2014/main" id="{544E6AE6-1481-7212-FC46-9527114C9AFB}"/>
                  </a:ext>
                </a:extLst>
              </xdr:cNvPr>
              <xdr:cNvPicPr>
                <a:picLocks noChangeAspect="1"/>
              </xdr:cNvPicPr>
            </xdr:nvPicPr>
            <xdr:blipFill rotWithShape="1">
              <a:blip xmlns:r="http://schemas.openxmlformats.org/officeDocument/2006/relationships" r:embed="rId2"/>
              <a:srcRect r="23556" b="23654"/>
              <a:stretch/>
            </xdr:blipFill>
            <xdr:spPr>
              <a:xfrm>
                <a:off x="8759472" y="3573463"/>
                <a:ext cx="2089056" cy="503609"/>
              </a:xfrm>
              <a:prstGeom prst="rect">
                <a:avLst/>
              </a:prstGeom>
            </xdr:spPr>
          </xdr:pic>
          <xdr:pic>
            <xdr:nvPicPr>
              <xdr:cNvPr id="13" name="Picture 12">
                <a:extLst>
                  <a:ext uri="{FF2B5EF4-FFF2-40B4-BE49-F238E27FC236}">
                    <a16:creationId xmlns:a16="http://schemas.microsoft.com/office/drawing/2014/main" id="{D011B7C2-9A13-4276-66BE-3FB618DCFC7C}"/>
                  </a:ext>
                </a:extLst>
              </xdr:cNvPr>
              <xdr:cNvPicPr>
                <a:picLocks noChangeAspect="1"/>
              </xdr:cNvPicPr>
            </xdr:nvPicPr>
            <xdr:blipFill rotWithShape="1">
              <a:blip xmlns:r="http://schemas.openxmlformats.org/officeDocument/2006/relationships" r:embed="rId2"/>
              <a:srcRect l="85335" t="18677" r="8176" b="15825"/>
              <a:stretch/>
            </xdr:blipFill>
            <xdr:spPr>
              <a:xfrm>
                <a:off x="10959217" y="3501009"/>
                <a:ext cx="177343" cy="432047"/>
              </a:xfrm>
              <a:prstGeom prst="rect">
                <a:avLst/>
              </a:prstGeom>
            </xdr:spPr>
          </xdr:pic>
        </xdr:grpSp>
      </xdr:grpSp>
      <xdr:sp macro="" textlink="">
        <xdr:nvSpPr>
          <xdr:cNvPr id="8" name="Rectangle 7">
            <a:extLst>
              <a:ext uri="{FF2B5EF4-FFF2-40B4-BE49-F238E27FC236}">
                <a16:creationId xmlns:a16="http://schemas.microsoft.com/office/drawing/2014/main" id="{E7B5EC76-B937-FEE5-8BFE-B3C71177613C}"/>
              </a:ext>
            </a:extLst>
          </xdr:cNvPr>
          <xdr:cNvSpPr/>
        </xdr:nvSpPr>
        <xdr:spPr>
          <a:xfrm>
            <a:off x="7752184" y="2959234"/>
            <a:ext cx="1007288" cy="287586"/>
          </a:xfrm>
          <a:prstGeom prst="rect">
            <a:avLst/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>
              <a:defRPr lang="de-DE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r>
              <a:rPr lang="en-GB"/>
              <a:t>Simple</a:t>
            </a:r>
            <a:endParaRPr lang="en-DE"/>
          </a:p>
        </xdr:txBody>
      </xdr:sp>
      <xdr:sp macro="" textlink="">
        <xdr:nvSpPr>
          <xdr:cNvPr id="9" name="Rectangle 8">
            <a:extLst>
              <a:ext uri="{FF2B5EF4-FFF2-40B4-BE49-F238E27FC236}">
                <a16:creationId xmlns:a16="http://schemas.microsoft.com/office/drawing/2014/main" id="{54388806-5CF2-E5C9-51C1-EDC61E1D8CB4}"/>
              </a:ext>
            </a:extLst>
          </xdr:cNvPr>
          <xdr:cNvSpPr/>
        </xdr:nvSpPr>
        <xdr:spPr>
          <a:xfrm>
            <a:off x="7771314" y="3739892"/>
            <a:ext cx="1291872" cy="287586"/>
          </a:xfrm>
          <a:prstGeom prst="rect">
            <a:avLst/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>
              <a:defRPr lang="de-DE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r>
              <a:rPr lang="en-GB"/>
              <a:t>Compound</a:t>
            </a:r>
            <a:endParaRPr lang="en-DE"/>
          </a:p>
        </xdr:txBody>
      </xdr:sp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114300</xdr:rowOff>
    </xdr:from>
    <xdr:to>
      <xdr:col>7</xdr:col>
      <xdr:colOff>304801</xdr:colOff>
      <xdr:row>24</xdr:row>
      <xdr:rowOff>133350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1771" t="38887" r="55731" b="28614"/>
        <a:stretch/>
      </xdr:blipFill>
      <xdr:spPr>
        <a:xfrm>
          <a:off x="609600" y="482600"/>
          <a:ext cx="3962401" cy="2228850"/>
        </a:xfrm>
        <a:prstGeom prst="rect">
          <a:avLst/>
        </a:prstGeom>
      </xdr:spPr>
    </xdr:pic>
    <xdr:clientData/>
  </xdr:twoCellAnchor>
  <xdr:oneCellAnchor>
    <xdr:from>
      <xdr:col>0</xdr:col>
      <xdr:colOff>577849</xdr:colOff>
      <xdr:row>2</xdr:row>
      <xdr:rowOff>139700</xdr:rowOff>
    </xdr:from>
    <xdr:ext cx="4038601" cy="1057275"/>
    <xdr:pic>
      <xdr:nvPicPr>
        <xdr:cNvPr id="3" name="Picture 2">
          <a:extLst>
            <a:ext uri="{FF2B5EF4-FFF2-40B4-BE49-F238E27FC236}">
              <a16:creationId xmlns:a16="http://schemas.microsoft.com/office/drawing/2014/main" id="{44D0ED17-D012-4E37-A888-3906C54E704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54684" t="32684" r="12192" b="51576"/>
        <a:stretch/>
      </xdr:blipFill>
      <xdr:spPr>
        <a:xfrm>
          <a:off x="581024" y="504825"/>
          <a:ext cx="4038601" cy="1057275"/>
        </a:xfrm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114300</xdr:rowOff>
    </xdr:from>
    <xdr:to>
      <xdr:col>6</xdr:col>
      <xdr:colOff>273051</xdr:colOff>
      <xdr:row>24</xdr:row>
      <xdr:rowOff>133350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1771" t="38887" r="55731" b="28614"/>
        <a:stretch/>
      </xdr:blipFill>
      <xdr:spPr>
        <a:xfrm>
          <a:off x="609600" y="482600"/>
          <a:ext cx="3962401" cy="2228850"/>
        </a:xfrm>
        <a:prstGeom prst="rect">
          <a:avLst/>
        </a:prstGeom>
      </xdr:spPr>
    </xdr:pic>
    <xdr:clientData/>
  </xdr:twoCellAnchor>
  <xdr:oneCellAnchor>
    <xdr:from>
      <xdr:col>0</xdr:col>
      <xdr:colOff>577849</xdr:colOff>
      <xdr:row>2</xdr:row>
      <xdr:rowOff>139700</xdr:rowOff>
    </xdr:from>
    <xdr:ext cx="4035426" cy="1057275"/>
    <xdr:pic>
      <xdr:nvPicPr>
        <xdr:cNvPr id="3" name="Picture 2">
          <a:extLst>
            <a:ext uri="{FF2B5EF4-FFF2-40B4-BE49-F238E27FC236}">
              <a16:creationId xmlns:a16="http://schemas.microsoft.com/office/drawing/2014/main" id="{276EB94D-3D8C-4B33-9B02-3E3265DD8EF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54684" t="32684" r="12192" b="51576"/>
        <a:stretch/>
      </xdr:blipFill>
      <xdr:spPr>
        <a:xfrm>
          <a:off x="581024" y="504825"/>
          <a:ext cx="4035426" cy="1057275"/>
        </a:xfrm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546101</xdr:colOff>
      <xdr:row>30</xdr:row>
      <xdr:rowOff>101600</xdr:rowOff>
    </xdr:from>
    <xdr:to>
      <xdr:col>7</xdr:col>
      <xdr:colOff>342901</xdr:colOff>
      <xdr:row>37</xdr:row>
      <xdr:rowOff>82550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2186" t="46478" r="59586" b="35003"/>
        <a:stretch/>
      </xdr:blipFill>
      <xdr:spPr>
        <a:xfrm>
          <a:off x="546101" y="5651500"/>
          <a:ext cx="3441700" cy="1270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546101</xdr:colOff>
      <xdr:row>31</xdr:row>
      <xdr:rowOff>82550</xdr:rowOff>
    </xdr:from>
    <xdr:to>
      <xdr:col>6</xdr:col>
      <xdr:colOff>9526</xdr:colOff>
      <xdr:row>38</xdr:row>
      <xdr:rowOff>66675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2186" t="46478" r="59586" b="35003"/>
        <a:stretch/>
      </xdr:blipFill>
      <xdr:spPr>
        <a:xfrm>
          <a:off x="546101" y="5632450"/>
          <a:ext cx="3441700" cy="1270000"/>
        </a:xfrm>
        <a:prstGeom prst="rect">
          <a:avLst/>
        </a:prstGeom>
      </xdr:spPr>
    </xdr:pic>
    <xdr:clientData/>
  </xdr:twoCellAnchor>
  <xdr:twoCellAnchor>
    <xdr:from>
      <xdr:col>0</xdr:col>
      <xdr:colOff>120650</xdr:colOff>
      <xdr:row>43</xdr:row>
      <xdr:rowOff>69850</xdr:rowOff>
    </xdr:from>
    <xdr:to>
      <xdr:col>0</xdr:col>
      <xdr:colOff>552450</xdr:colOff>
      <xdr:row>43</xdr:row>
      <xdr:rowOff>158750</xdr:rowOff>
    </xdr:to>
    <xdr:sp macro="" textlink="">
      <xdr:nvSpPr>
        <xdr:cNvPr id="3" name="Right Arrow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SpPr/>
      </xdr:nvSpPr>
      <xdr:spPr>
        <a:xfrm>
          <a:off x="120650" y="8013700"/>
          <a:ext cx="431800" cy="88900"/>
        </a:xfrm>
        <a:prstGeom prst="rightArrow">
          <a:avLst/>
        </a:prstGeom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127000</xdr:colOff>
      <xdr:row>45</xdr:row>
      <xdr:rowOff>57150</xdr:rowOff>
    </xdr:from>
    <xdr:to>
      <xdr:col>0</xdr:col>
      <xdr:colOff>558800</xdr:colOff>
      <xdr:row>45</xdr:row>
      <xdr:rowOff>146050</xdr:rowOff>
    </xdr:to>
    <xdr:sp macro="" textlink="">
      <xdr:nvSpPr>
        <xdr:cNvPr id="4" name="Right Arrow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SpPr/>
      </xdr:nvSpPr>
      <xdr:spPr>
        <a:xfrm>
          <a:off x="127000" y="8369300"/>
          <a:ext cx="431800" cy="88900"/>
        </a:xfrm>
        <a:prstGeom prst="rightArrow">
          <a:avLst/>
        </a:prstGeom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260350</xdr:colOff>
      <xdr:row>31</xdr:row>
      <xdr:rowOff>171450</xdr:rowOff>
    </xdr:from>
    <xdr:to>
      <xdr:col>5</xdr:col>
      <xdr:colOff>431800</xdr:colOff>
      <xdr:row>37</xdr:row>
      <xdr:rowOff>146050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2616" t="39347" r="61449" b="41582"/>
        <a:stretch/>
      </xdr:blipFill>
      <xdr:spPr>
        <a:xfrm>
          <a:off x="869950" y="5880100"/>
          <a:ext cx="2609850" cy="1079500"/>
        </a:xfrm>
        <a:prstGeom prst="rect">
          <a:avLst/>
        </a:prstGeom>
      </xdr:spPr>
    </xdr:pic>
    <xdr:clientData/>
  </xdr:twoCellAnchor>
  <xdr:twoCellAnchor>
    <xdr:from>
      <xdr:col>0</xdr:col>
      <xdr:colOff>292100</xdr:colOff>
      <xdr:row>10</xdr:row>
      <xdr:rowOff>0</xdr:rowOff>
    </xdr:from>
    <xdr:to>
      <xdr:col>4</xdr:col>
      <xdr:colOff>298450</xdr:colOff>
      <xdr:row>11</xdr:row>
      <xdr:rowOff>50800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SpPr/>
      </xdr:nvSpPr>
      <xdr:spPr>
        <a:xfrm>
          <a:off x="292100" y="1841500"/>
          <a:ext cx="2444750" cy="234950"/>
        </a:xfrm>
        <a:prstGeom prst="rect">
          <a:avLst/>
        </a:prstGeom>
        <a:solidFill>
          <a:schemeClr val="bg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200025</xdr:colOff>
      <xdr:row>1</xdr:row>
      <xdr:rowOff>9525</xdr:rowOff>
    </xdr:from>
    <xdr:to>
      <xdr:col>11</xdr:col>
      <xdr:colOff>432904</xdr:colOff>
      <xdr:row>26</xdr:row>
      <xdr:rowOff>174495</xdr:rowOff>
    </xdr:to>
    <xdr:grpSp>
      <xdr:nvGrpSpPr>
        <xdr:cNvPr id="10" name="Group 9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pSpPr/>
      </xdr:nvGrpSpPr>
      <xdr:grpSpPr>
        <a:xfrm>
          <a:off x="200025" y="193675"/>
          <a:ext cx="6938479" cy="4768720"/>
          <a:chOff x="200025" y="193675"/>
          <a:chExt cx="6938479" cy="4768720"/>
        </a:xfrm>
      </xdr:grpSpPr>
      <xdr:pic>
        <xdr:nvPicPr>
          <xdr:cNvPr id="4" name="Picture 3">
            <a:extLst>
              <a:ext uri="{FF2B5EF4-FFF2-40B4-BE49-F238E27FC236}">
                <a16:creationId xmlns:a16="http://schemas.microsoft.com/office/drawing/2014/main" id="{00000000-0008-0000-0800-000004000000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2"/>
          <a:srcRect l="21745" t="40630" r="22977" b="24469"/>
          <a:stretch/>
        </xdr:blipFill>
        <xdr:spPr>
          <a:xfrm>
            <a:off x="200025" y="193675"/>
            <a:ext cx="6938479" cy="2363881"/>
          </a:xfrm>
          <a:prstGeom prst="rect">
            <a:avLst/>
          </a:prstGeom>
        </xdr:spPr>
      </xdr:pic>
      <xdr:pic>
        <xdr:nvPicPr>
          <xdr:cNvPr id="5" name="Picture 4">
            <a:extLst>
              <a:ext uri="{FF2B5EF4-FFF2-40B4-BE49-F238E27FC236}">
                <a16:creationId xmlns:a16="http://schemas.microsoft.com/office/drawing/2014/main" id="{00000000-0008-0000-0800-000005000000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3"/>
          <a:srcRect l="21965" t="34770" r="23050" b="30590"/>
          <a:stretch/>
        </xdr:blipFill>
        <xdr:spPr>
          <a:xfrm>
            <a:off x="276225" y="2651124"/>
            <a:ext cx="6805129" cy="2311271"/>
          </a:xfrm>
          <a:prstGeom prst="rect">
            <a:avLst/>
          </a:prstGeom>
        </xdr:spPr>
      </xdr:pic>
      <xdr:sp macro="" textlink="">
        <xdr:nvSpPr>
          <xdr:cNvPr id="2" name="Rectangle 1">
            <a:extLst>
              <a:ext uri="{FF2B5EF4-FFF2-40B4-BE49-F238E27FC236}">
                <a16:creationId xmlns:a16="http://schemas.microsoft.com/office/drawing/2014/main" id="{00000000-0008-0000-0800-000002000000}"/>
              </a:ext>
            </a:extLst>
          </xdr:cNvPr>
          <xdr:cNvSpPr/>
        </xdr:nvSpPr>
        <xdr:spPr>
          <a:xfrm>
            <a:off x="292100" y="1841500"/>
            <a:ext cx="6794500" cy="234950"/>
          </a:xfrm>
          <a:prstGeom prst="rect">
            <a:avLst/>
          </a:prstGeom>
          <a:solidFill>
            <a:schemeClr val="bg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6" name="Rectangle 5">
            <a:extLst>
              <a:ext uri="{FF2B5EF4-FFF2-40B4-BE49-F238E27FC236}">
                <a16:creationId xmlns:a16="http://schemas.microsoft.com/office/drawing/2014/main" id="{00000000-0008-0000-0800-000006000000}"/>
              </a:ext>
            </a:extLst>
          </xdr:cNvPr>
          <xdr:cNvSpPr/>
        </xdr:nvSpPr>
        <xdr:spPr>
          <a:xfrm>
            <a:off x="4667250" y="2273300"/>
            <a:ext cx="2444750" cy="234950"/>
          </a:xfrm>
          <a:prstGeom prst="rect">
            <a:avLst/>
          </a:prstGeom>
          <a:solidFill>
            <a:schemeClr val="bg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7" name="Rectangle 6">
            <a:extLst>
              <a:ext uri="{FF2B5EF4-FFF2-40B4-BE49-F238E27FC236}">
                <a16:creationId xmlns:a16="http://schemas.microsoft.com/office/drawing/2014/main" id="{00000000-0008-0000-0800-000007000000}"/>
              </a:ext>
            </a:extLst>
          </xdr:cNvPr>
          <xdr:cNvSpPr/>
        </xdr:nvSpPr>
        <xdr:spPr>
          <a:xfrm>
            <a:off x="4622800" y="4654550"/>
            <a:ext cx="2444750" cy="234950"/>
          </a:xfrm>
          <a:prstGeom prst="rect">
            <a:avLst/>
          </a:prstGeom>
          <a:solidFill>
            <a:schemeClr val="bg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9" name="Rectangle 8">
            <a:extLst>
              <a:ext uri="{FF2B5EF4-FFF2-40B4-BE49-F238E27FC236}">
                <a16:creationId xmlns:a16="http://schemas.microsoft.com/office/drawing/2014/main" id="{00000000-0008-0000-0800-000009000000}"/>
              </a:ext>
            </a:extLst>
          </xdr:cNvPr>
          <xdr:cNvSpPr/>
        </xdr:nvSpPr>
        <xdr:spPr>
          <a:xfrm>
            <a:off x="333374" y="4244974"/>
            <a:ext cx="6765925" cy="234950"/>
          </a:xfrm>
          <a:prstGeom prst="rect">
            <a:avLst/>
          </a:prstGeom>
          <a:solidFill>
            <a:schemeClr val="bg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 editAs="oneCell">
    <xdr:from>
      <xdr:col>6</xdr:col>
      <xdr:colOff>107950</xdr:colOff>
      <xdr:row>31</xdr:row>
      <xdr:rowOff>171450</xdr:rowOff>
    </xdr:from>
    <xdr:to>
      <xdr:col>9</xdr:col>
      <xdr:colOff>158750</xdr:colOff>
      <xdr:row>37</xdr:row>
      <xdr:rowOff>19050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68001526-DAE4-44CD-88EE-4A7E4D6602A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56345" t="39346" r="24977" b="43827"/>
        <a:stretch/>
      </xdr:blipFill>
      <xdr:spPr>
        <a:xfrm>
          <a:off x="3765550" y="5880100"/>
          <a:ext cx="1879600" cy="952500"/>
        </a:xfrm>
        <a:prstGeom prst="rect">
          <a:avLst/>
        </a:prstGeom>
      </xdr:spPr>
    </xdr:pic>
    <xdr:clientData/>
  </xdr:twoCellAnchor>
  <xdr:twoCellAnchor editAs="oneCell">
    <xdr:from>
      <xdr:col>3</xdr:col>
      <xdr:colOff>355600</xdr:colOff>
      <xdr:row>37</xdr:row>
      <xdr:rowOff>63500</xdr:rowOff>
    </xdr:from>
    <xdr:to>
      <xdr:col>6</xdr:col>
      <xdr:colOff>406400</xdr:colOff>
      <xdr:row>40</xdr:row>
      <xdr:rowOff>152400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DE94B9DE-4303-482A-A834-37F4BD010F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56345" t="57856" r="24977" b="29916"/>
        <a:stretch/>
      </xdr:blipFill>
      <xdr:spPr>
        <a:xfrm>
          <a:off x="2184400" y="6877050"/>
          <a:ext cx="1879600" cy="641350"/>
        </a:xfrm>
        <a:prstGeom prst="rect">
          <a:avLst/>
        </a:prstGeom>
        <a:ln w="15875">
          <a:solidFill>
            <a:srgbClr val="FF0000"/>
          </a:solidFill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44451</xdr:colOff>
      <xdr:row>2</xdr:row>
      <xdr:rowOff>99296</xdr:rowOff>
    </xdr:from>
    <xdr:to>
      <xdr:col>13</xdr:col>
      <xdr:colOff>415925</xdr:colOff>
      <xdr:row>18</xdr:row>
      <xdr:rowOff>85724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0156" t="28424" r="8442" b="19819"/>
        <a:stretch/>
      </xdr:blipFill>
      <xdr:spPr>
        <a:xfrm>
          <a:off x="654051" y="467596"/>
          <a:ext cx="8191499" cy="292965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203199</xdr:colOff>
      <xdr:row>0</xdr:row>
      <xdr:rowOff>177800</xdr:rowOff>
    </xdr:from>
    <xdr:to>
      <xdr:col>11</xdr:col>
      <xdr:colOff>555624</xdr:colOff>
      <xdr:row>27</xdr:row>
      <xdr:rowOff>1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23575" t="16539" r="26858" b="15615"/>
        <a:stretch/>
      </xdr:blipFill>
      <xdr:spPr>
        <a:xfrm>
          <a:off x="812799" y="730250"/>
          <a:ext cx="6448425" cy="4794251"/>
        </a:xfrm>
        <a:prstGeom prst="rect">
          <a:avLst/>
        </a:prstGeom>
      </xdr:spPr>
    </xdr:pic>
    <xdr:clientData/>
  </xdr:twoCellAnchor>
  <xdr:twoCellAnchor editAs="oneCell">
    <xdr:from>
      <xdr:col>1</xdr:col>
      <xdr:colOff>146050</xdr:colOff>
      <xdr:row>30</xdr:row>
      <xdr:rowOff>66374</xdr:rowOff>
    </xdr:from>
    <xdr:to>
      <xdr:col>11</xdr:col>
      <xdr:colOff>593724</xdr:colOff>
      <xdr:row>48</xdr:row>
      <xdr:rowOff>19050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19476" t="16409" r="20341" b="28376"/>
        <a:stretch/>
      </xdr:blipFill>
      <xdr:spPr>
        <a:xfrm>
          <a:off x="755650" y="19217974"/>
          <a:ext cx="6543674" cy="3267376"/>
        </a:xfrm>
        <a:prstGeom prst="rect">
          <a:avLst/>
        </a:prstGeom>
      </xdr:spPr>
    </xdr:pic>
    <xdr:clientData/>
  </xdr:twoCellAnchor>
  <xdr:twoCellAnchor editAs="oneCell">
    <xdr:from>
      <xdr:col>12</xdr:col>
      <xdr:colOff>295274</xdr:colOff>
      <xdr:row>30</xdr:row>
      <xdr:rowOff>85725</xdr:rowOff>
    </xdr:from>
    <xdr:to>
      <xdr:col>23</xdr:col>
      <xdr:colOff>82872</xdr:colOff>
      <xdr:row>48</xdr:row>
      <xdr:rowOff>53975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19256" t="17840" r="20488" b="26163"/>
        <a:stretch/>
      </xdr:blipFill>
      <xdr:spPr>
        <a:xfrm>
          <a:off x="7610474" y="19237325"/>
          <a:ext cx="6490023" cy="3282950"/>
        </a:xfrm>
        <a:prstGeom prst="rect">
          <a:avLst/>
        </a:prstGeom>
      </xdr:spPr>
    </xdr:pic>
    <xdr:clientData/>
  </xdr:twoCellAnchor>
  <xdr:twoCellAnchor editAs="oneCell">
    <xdr:from>
      <xdr:col>1</xdr:col>
      <xdr:colOff>260350</xdr:colOff>
      <xdr:row>52</xdr:row>
      <xdr:rowOff>6350</xdr:rowOff>
    </xdr:from>
    <xdr:to>
      <xdr:col>11</xdr:col>
      <xdr:colOff>609599</xdr:colOff>
      <xdr:row>63</xdr:row>
      <xdr:rowOff>38100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54112" t="42128" r="9744" b="37378"/>
        <a:stretch/>
      </xdr:blipFill>
      <xdr:spPr>
        <a:xfrm>
          <a:off x="869950" y="9582150"/>
          <a:ext cx="6445249" cy="20574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57149</xdr:colOff>
      <xdr:row>1</xdr:row>
      <xdr:rowOff>0</xdr:rowOff>
    </xdr:from>
    <xdr:to>
      <xdr:col>9</xdr:col>
      <xdr:colOff>393699</xdr:colOff>
      <xdr:row>27</xdr:row>
      <xdr:rowOff>6351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23575" t="16539" r="26858" b="15615"/>
        <a:stretch/>
      </xdr:blipFill>
      <xdr:spPr>
        <a:xfrm>
          <a:off x="666749" y="184150"/>
          <a:ext cx="6448425" cy="479742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30</xdr:row>
      <xdr:rowOff>66374</xdr:rowOff>
    </xdr:from>
    <xdr:to>
      <xdr:col>9</xdr:col>
      <xdr:colOff>431799</xdr:colOff>
      <xdr:row>48</xdr:row>
      <xdr:rowOff>19050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19476" t="16409" r="20341" b="28376"/>
        <a:stretch/>
      </xdr:blipFill>
      <xdr:spPr>
        <a:xfrm>
          <a:off x="609600" y="5590874"/>
          <a:ext cx="6543674" cy="3267376"/>
        </a:xfrm>
        <a:prstGeom prst="rect">
          <a:avLst/>
        </a:prstGeom>
      </xdr:spPr>
    </xdr:pic>
    <xdr:clientData/>
  </xdr:twoCellAnchor>
  <xdr:twoCellAnchor editAs="oneCell">
    <xdr:from>
      <xdr:col>18</xdr:col>
      <xdr:colOff>53974</xdr:colOff>
      <xdr:row>30</xdr:row>
      <xdr:rowOff>60325</xdr:rowOff>
    </xdr:from>
    <xdr:to>
      <xdr:col>28</xdr:col>
      <xdr:colOff>444822</xdr:colOff>
      <xdr:row>48</xdr:row>
      <xdr:rowOff>25400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19256" t="17840" r="20488" b="26163"/>
        <a:stretch/>
      </xdr:blipFill>
      <xdr:spPr>
        <a:xfrm>
          <a:off x="12042774" y="6689725"/>
          <a:ext cx="6490023" cy="3282950"/>
        </a:xfrm>
        <a:prstGeom prst="rect">
          <a:avLst/>
        </a:prstGeom>
      </xdr:spPr>
    </xdr:pic>
    <xdr:clientData/>
  </xdr:twoCellAnchor>
  <xdr:twoCellAnchor editAs="oneCell">
    <xdr:from>
      <xdr:col>1</xdr:col>
      <xdr:colOff>88900</xdr:colOff>
      <xdr:row>50</xdr:row>
      <xdr:rowOff>158751</xdr:rowOff>
    </xdr:from>
    <xdr:to>
      <xdr:col>9</xdr:col>
      <xdr:colOff>415924</xdr:colOff>
      <xdr:row>61</xdr:row>
      <xdr:rowOff>171450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54112" t="42128" r="9744" b="37528"/>
        <a:stretch/>
      </xdr:blipFill>
      <xdr:spPr>
        <a:xfrm>
          <a:off x="698500" y="9734551"/>
          <a:ext cx="6442074" cy="2038349"/>
        </a:xfrm>
        <a:prstGeom prst="rect">
          <a:avLst/>
        </a:prstGeom>
      </xdr:spPr>
    </xdr:pic>
    <xdr:clientData/>
  </xdr:twoCellAnchor>
  <xdr:twoCellAnchor editAs="oneCell">
    <xdr:from>
      <xdr:col>20</xdr:col>
      <xdr:colOff>177800</xdr:colOff>
      <xdr:row>2</xdr:row>
      <xdr:rowOff>0</xdr:rowOff>
    </xdr:from>
    <xdr:to>
      <xdr:col>28</xdr:col>
      <xdr:colOff>498229</xdr:colOff>
      <xdr:row>26</xdr:row>
      <xdr:rowOff>38100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l="65596" t="17221" r="17738" b="34633"/>
        <a:stretch/>
      </xdr:blipFill>
      <xdr:spPr>
        <a:xfrm>
          <a:off x="13385800" y="368300"/>
          <a:ext cx="5197229" cy="44577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B10:K34"/>
  <sheetViews>
    <sheetView showGridLines="0" workbookViewId="0">
      <selection activeCell="H38" sqref="H38"/>
    </sheetView>
  </sheetViews>
  <sheetFormatPr defaultRowHeight="14.5" x14ac:dyDescent="0.35"/>
  <cols>
    <col min="1" max="1" width="3.36328125" customWidth="1"/>
    <col min="3" max="3" width="18.08984375" customWidth="1"/>
  </cols>
  <sheetData>
    <row r="10" spans="2:3" x14ac:dyDescent="0.35">
      <c r="B10" s="3">
        <v>1</v>
      </c>
      <c r="C10" t="s">
        <v>8</v>
      </c>
    </row>
    <row r="12" spans="2:3" x14ac:dyDescent="0.35">
      <c r="C12" t="s">
        <v>9</v>
      </c>
    </row>
    <row r="13" spans="2:3" x14ac:dyDescent="0.35">
      <c r="C13" t="s">
        <v>10</v>
      </c>
    </row>
    <row r="16" spans="2:3" x14ac:dyDescent="0.35">
      <c r="B16" s="3">
        <v>2</v>
      </c>
      <c r="C16" t="s">
        <v>11</v>
      </c>
    </row>
    <row r="18" spans="2:11" x14ac:dyDescent="0.35">
      <c r="C18" t="s">
        <v>9</v>
      </c>
    </row>
    <row r="19" spans="2:11" x14ac:dyDescent="0.35">
      <c r="C19" t="s">
        <v>10</v>
      </c>
    </row>
    <row r="22" spans="2:11" x14ac:dyDescent="0.35">
      <c r="B22" s="3">
        <v>3</v>
      </c>
      <c r="C22" t="s">
        <v>48</v>
      </c>
      <c r="I22" s="50" t="s">
        <v>49</v>
      </c>
      <c r="J22" s="8"/>
      <c r="K22" s="8"/>
    </row>
    <row r="24" spans="2:11" x14ac:dyDescent="0.35">
      <c r="C24" t="s">
        <v>9</v>
      </c>
    </row>
    <row r="25" spans="2:11" x14ac:dyDescent="0.35">
      <c r="C25" t="s">
        <v>10</v>
      </c>
    </row>
    <row r="28" spans="2:11" x14ac:dyDescent="0.35">
      <c r="B28" s="3">
        <v>4</v>
      </c>
      <c r="C28" t="s">
        <v>50</v>
      </c>
      <c r="I28" s="50" t="s">
        <v>49</v>
      </c>
      <c r="J28" s="8"/>
      <c r="K28" s="8"/>
    </row>
    <row r="30" spans="2:11" x14ac:dyDescent="0.35">
      <c r="C30" t="s">
        <v>9</v>
      </c>
    </row>
    <row r="31" spans="2:11" x14ac:dyDescent="0.35">
      <c r="C31" t="s">
        <v>10</v>
      </c>
    </row>
    <row r="34" spans="2:3" x14ac:dyDescent="0.35">
      <c r="B34" s="3">
        <v>5</v>
      </c>
      <c r="C34" t="s">
        <v>13</v>
      </c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2060"/>
  </sheetPr>
  <dimension ref="A10:M145"/>
  <sheetViews>
    <sheetView showGridLines="0" workbookViewId="0">
      <selection activeCell="C24" sqref="C24"/>
    </sheetView>
  </sheetViews>
  <sheetFormatPr defaultRowHeight="14.5" x14ac:dyDescent="0.35"/>
  <cols>
    <col min="1" max="1" width="3.36328125" customWidth="1"/>
    <col min="3" max="3" width="13.1796875" customWidth="1"/>
    <col min="4" max="4" width="10.81640625" customWidth="1"/>
    <col min="5" max="5" width="11.36328125" bestFit="1" customWidth="1"/>
    <col min="7" max="7" width="14.6328125" bestFit="1" customWidth="1"/>
    <col min="8" max="8" width="12.54296875" customWidth="1"/>
    <col min="9" max="9" width="14" bestFit="1" customWidth="1"/>
    <col min="10" max="10" width="24.08984375" bestFit="1" customWidth="1"/>
    <col min="14" max="14" width="22.6328125" customWidth="1"/>
  </cols>
  <sheetData>
    <row r="10" spans="2:10" x14ac:dyDescent="0.35">
      <c r="B10" s="3">
        <v>1</v>
      </c>
      <c r="C10" t="s">
        <v>8</v>
      </c>
    </row>
    <row r="12" spans="2:10" x14ac:dyDescent="0.35">
      <c r="C12" t="s">
        <v>9</v>
      </c>
      <c r="E12" s="69">
        <v>1000</v>
      </c>
      <c r="F12">
        <f>+(1000*0.1*1)</f>
        <v>100</v>
      </c>
      <c r="G12" s="70">
        <f>+E12+F12</f>
        <v>1100</v>
      </c>
    </row>
    <row r="13" spans="2:10" x14ac:dyDescent="0.35">
      <c r="C13" t="s">
        <v>10</v>
      </c>
      <c r="E13" s="69">
        <v>1000</v>
      </c>
      <c r="F13">
        <f>+(1+0.1)^1</f>
        <v>1.1000000000000001</v>
      </c>
      <c r="G13" s="70">
        <f>+E13*F13</f>
        <v>1100</v>
      </c>
      <c r="I13" s="11">
        <f>+FV(0.1,1,0,-1000)</f>
        <v>1100</v>
      </c>
      <c r="J13" s="12" t="s">
        <v>14</v>
      </c>
    </row>
    <row r="16" spans="2:10" x14ac:dyDescent="0.35">
      <c r="B16" s="3">
        <v>2</v>
      </c>
      <c r="C16" t="s">
        <v>11</v>
      </c>
    </row>
    <row r="18" spans="2:10" x14ac:dyDescent="0.35">
      <c r="C18" t="s">
        <v>9</v>
      </c>
      <c r="E18" s="69">
        <v>1000</v>
      </c>
      <c r="F18">
        <f>1000*0.1*2</f>
        <v>200</v>
      </c>
      <c r="G18" s="70">
        <f>+E18+F18</f>
        <v>1200</v>
      </c>
    </row>
    <row r="19" spans="2:10" x14ac:dyDescent="0.35">
      <c r="C19" t="s">
        <v>10</v>
      </c>
      <c r="E19" s="69">
        <v>1000</v>
      </c>
      <c r="F19">
        <f>+(1.1)^2</f>
        <v>1.2100000000000002</v>
      </c>
      <c r="G19" s="70">
        <f>+E19*F19</f>
        <v>1210.0000000000002</v>
      </c>
      <c r="I19" s="11">
        <f>+FV(0.1,2,0,-1000)</f>
        <v>1210.0000000000002</v>
      </c>
      <c r="J19" s="12" t="s">
        <v>14</v>
      </c>
    </row>
    <row r="22" spans="2:10" x14ac:dyDescent="0.35">
      <c r="B22" s="3"/>
      <c r="C22" s="13" t="s">
        <v>15</v>
      </c>
      <c r="D22" s="14"/>
      <c r="E22" s="14"/>
      <c r="F22" s="14"/>
      <c r="G22" s="15"/>
    </row>
    <row r="23" spans="2:10" x14ac:dyDescent="0.35">
      <c r="C23" s="16" t="s">
        <v>80</v>
      </c>
      <c r="D23" s="17"/>
      <c r="E23" s="63">
        <v>1000</v>
      </c>
      <c r="F23" s="17"/>
      <c r="G23" s="18"/>
    </row>
    <row r="24" spans="2:10" x14ac:dyDescent="0.35">
      <c r="C24" s="16" t="s">
        <v>16</v>
      </c>
      <c r="D24" s="17"/>
      <c r="E24" s="64">
        <v>0.06</v>
      </c>
      <c r="F24" s="17"/>
      <c r="G24" s="18"/>
    </row>
    <row r="25" spans="2:10" x14ac:dyDescent="0.35">
      <c r="C25" s="16" t="s">
        <v>17</v>
      </c>
      <c r="D25" s="17"/>
      <c r="E25" s="65">
        <v>100</v>
      </c>
      <c r="F25" s="17"/>
      <c r="G25" s="18"/>
    </row>
    <row r="26" spans="2:10" x14ac:dyDescent="0.35">
      <c r="C26" s="16" t="s">
        <v>78</v>
      </c>
      <c r="D26" s="17"/>
      <c r="E26" s="51">
        <f>+E23+(E23*E24*E25)</f>
        <v>7000</v>
      </c>
      <c r="F26" s="17"/>
      <c r="G26" s="18"/>
    </row>
    <row r="27" spans="2:10" x14ac:dyDescent="0.35">
      <c r="C27" s="19" t="s">
        <v>79</v>
      </c>
      <c r="D27" s="20"/>
      <c r="E27" s="52">
        <f>+E23*(1+E24)^E25</f>
        <v>339302.08351448725</v>
      </c>
      <c r="F27" s="20"/>
      <c r="G27" s="21"/>
    </row>
    <row r="28" spans="2:10" x14ac:dyDescent="0.35">
      <c r="B28" s="3"/>
    </row>
    <row r="30" spans="2:10" x14ac:dyDescent="0.35">
      <c r="B30">
        <v>3</v>
      </c>
      <c r="C30" t="s">
        <v>18</v>
      </c>
    </row>
    <row r="32" spans="2:10" x14ac:dyDescent="0.35">
      <c r="C32" t="s">
        <v>9</v>
      </c>
      <c r="E32" s="51">
        <f>1000*(1+0.1*100)</f>
        <v>11000</v>
      </c>
    </row>
    <row r="33" spans="1:13" x14ac:dyDescent="0.35">
      <c r="C33" t="s">
        <v>10</v>
      </c>
      <c r="E33" s="51">
        <f>1000*(1+0.1)^100</f>
        <v>13780612.339822365</v>
      </c>
      <c r="G33" s="11">
        <f>FV(0.1,100,0,-1000)</f>
        <v>13780612.339822365</v>
      </c>
      <c r="H33" s="12" t="s">
        <v>14</v>
      </c>
    </row>
    <row r="34" spans="1:13" x14ac:dyDescent="0.35">
      <c r="B34" s="3"/>
    </row>
    <row r="36" spans="1:13" x14ac:dyDescent="0.35">
      <c r="B36">
        <v>4</v>
      </c>
      <c r="C36" t="s">
        <v>12</v>
      </c>
    </row>
    <row r="38" spans="1:13" x14ac:dyDescent="0.35">
      <c r="C38" t="s">
        <v>9</v>
      </c>
      <c r="E38" s="51">
        <v>7000</v>
      </c>
    </row>
    <row r="39" spans="1:13" x14ac:dyDescent="0.35">
      <c r="C39" t="s">
        <v>10</v>
      </c>
      <c r="E39" s="51">
        <v>339302.08351448725</v>
      </c>
      <c r="G39" s="11">
        <f>+FV(0.06,100,0,-1000)</f>
        <v>339302.08351448725</v>
      </c>
      <c r="H39" s="12" t="s">
        <v>14</v>
      </c>
    </row>
    <row r="42" spans="1:13" x14ac:dyDescent="0.35">
      <c r="B42">
        <v>5</v>
      </c>
      <c r="C42" t="s">
        <v>13</v>
      </c>
    </row>
    <row r="44" spans="1:13" x14ac:dyDescent="0.35">
      <c r="D44">
        <v>1000</v>
      </c>
      <c r="E44">
        <f>1000*0.06*D46</f>
        <v>60</v>
      </c>
      <c r="J44" s="22" t="s">
        <v>19</v>
      </c>
      <c r="K44" s="22" t="s">
        <v>74</v>
      </c>
      <c r="L44" s="22"/>
      <c r="M44" s="22"/>
    </row>
    <row r="45" spans="1:13" s="23" customFormat="1" ht="25" customHeight="1" x14ac:dyDescent="0.35">
      <c r="A45"/>
      <c r="B45"/>
      <c r="C45" s="24" t="s">
        <v>20</v>
      </c>
      <c r="D45" s="24" t="s">
        <v>7</v>
      </c>
      <c r="E45" s="24" t="s">
        <v>21</v>
      </c>
      <c r="F45" s="24" t="s">
        <v>22</v>
      </c>
      <c r="G45" s="24" t="s">
        <v>23</v>
      </c>
      <c r="H45" s="24" t="s">
        <v>24</v>
      </c>
      <c r="J45" s="22" t="s">
        <v>25</v>
      </c>
      <c r="K45" s="22" t="s">
        <v>75</v>
      </c>
      <c r="L45" s="25"/>
      <c r="M45" s="25"/>
    </row>
    <row r="46" spans="1:13" x14ac:dyDescent="0.35">
      <c r="C46" s="1">
        <v>1000</v>
      </c>
      <c r="D46" s="1">
        <v>1</v>
      </c>
      <c r="E46" s="53">
        <f>+$C$46+($C$46*0.06*D46)</f>
        <v>1060</v>
      </c>
      <c r="F46" s="53">
        <f>+$C$46+($C$46*0.1*D46)</f>
        <v>1100</v>
      </c>
      <c r="G46" s="53">
        <f>+$C$46*(1+0.06)^D46</f>
        <v>1060</v>
      </c>
      <c r="H46" s="53">
        <f>+$C$46*(1+0.1)^D46</f>
        <v>1100</v>
      </c>
      <c r="J46" s="22" t="s">
        <v>26</v>
      </c>
      <c r="K46" s="22" t="s">
        <v>76</v>
      </c>
      <c r="L46" s="22"/>
      <c r="M46" s="22"/>
    </row>
    <row r="47" spans="1:13" x14ac:dyDescent="0.35">
      <c r="C47" s="1"/>
      <c r="D47" s="1">
        <v>2</v>
      </c>
      <c r="E47" s="53">
        <f t="shared" ref="E47:E110" si="0">+$C$46+($C$46*0.06*D47)</f>
        <v>1120</v>
      </c>
      <c r="F47" s="53">
        <f t="shared" ref="F47:F110" si="1">+$C$46+($C$46*0.1*D47)</f>
        <v>1200</v>
      </c>
      <c r="G47" s="53">
        <f t="shared" ref="G47:G110" si="2">+$C$46*(1+0.06)^D47</f>
        <v>1123.6000000000001</v>
      </c>
      <c r="H47" s="53">
        <f t="shared" ref="H47:H110" si="3">+$C$46*(1+0.1)^D47</f>
        <v>1210.0000000000002</v>
      </c>
      <c r="J47" s="22" t="s">
        <v>27</v>
      </c>
      <c r="K47" s="22" t="s">
        <v>77</v>
      </c>
      <c r="L47" s="22"/>
      <c r="M47" s="22"/>
    </row>
    <row r="48" spans="1:13" x14ac:dyDescent="0.35">
      <c r="C48" s="1"/>
      <c r="D48" s="1">
        <v>3</v>
      </c>
      <c r="E48" s="53">
        <f t="shared" si="0"/>
        <v>1180</v>
      </c>
      <c r="F48" s="53">
        <f t="shared" si="1"/>
        <v>1300</v>
      </c>
      <c r="G48" s="53">
        <f t="shared" si="2"/>
        <v>1191.0160000000003</v>
      </c>
      <c r="H48" s="53">
        <f t="shared" si="3"/>
        <v>1331.0000000000005</v>
      </c>
    </row>
    <row r="49" spans="4:8" x14ac:dyDescent="0.35">
      <c r="D49" s="1">
        <v>4</v>
      </c>
      <c r="E49" s="53">
        <f t="shared" si="0"/>
        <v>1240</v>
      </c>
      <c r="F49" s="53">
        <f t="shared" si="1"/>
        <v>1400</v>
      </c>
      <c r="G49" s="53">
        <f t="shared" si="2"/>
        <v>1262.4769600000004</v>
      </c>
      <c r="H49" s="53">
        <f t="shared" si="3"/>
        <v>1464.1000000000004</v>
      </c>
    </row>
    <row r="50" spans="4:8" x14ac:dyDescent="0.35">
      <c r="D50" s="1">
        <v>5</v>
      </c>
      <c r="E50" s="53">
        <f t="shared" si="0"/>
        <v>1300</v>
      </c>
      <c r="F50" s="53">
        <f t="shared" si="1"/>
        <v>1500</v>
      </c>
      <c r="G50" s="53">
        <f t="shared" si="2"/>
        <v>1338.2255776000004</v>
      </c>
      <c r="H50" s="53">
        <f t="shared" si="3"/>
        <v>1610.5100000000004</v>
      </c>
    </row>
    <row r="51" spans="4:8" x14ac:dyDescent="0.35">
      <c r="D51" s="1">
        <v>6</v>
      </c>
      <c r="E51" s="53">
        <f t="shared" si="0"/>
        <v>1360</v>
      </c>
      <c r="F51" s="53">
        <f t="shared" si="1"/>
        <v>1600</v>
      </c>
      <c r="G51" s="53">
        <f t="shared" si="2"/>
        <v>1418.5191122560007</v>
      </c>
      <c r="H51" s="53">
        <f t="shared" si="3"/>
        <v>1771.5610000000008</v>
      </c>
    </row>
    <row r="52" spans="4:8" x14ac:dyDescent="0.35">
      <c r="D52" s="1">
        <v>7</v>
      </c>
      <c r="E52" s="53">
        <f t="shared" si="0"/>
        <v>1420</v>
      </c>
      <c r="F52" s="53">
        <f t="shared" si="1"/>
        <v>1700</v>
      </c>
      <c r="G52" s="53">
        <f t="shared" si="2"/>
        <v>1503.6302589913607</v>
      </c>
      <c r="H52" s="53">
        <f t="shared" si="3"/>
        <v>1948.7171000000012</v>
      </c>
    </row>
    <row r="53" spans="4:8" x14ac:dyDescent="0.35">
      <c r="D53" s="1">
        <v>8</v>
      </c>
      <c r="E53" s="53">
        <f t="shared" si="0"/>
        <v>1480</v>
      </c>
      <c r="F53" s="53">
        <f t="shared" si="1"/>
        <v>1800</v>
      </c>
      <c r="G53" s="53">
        <f t="shared" si="2"/>
        <v>1593.8480745308423</v>
      </c>
      <c r="H53" s="53">
        <f t="shared" si="3"/>
        <v>2143.5888100000011</v>
      </c>
    </row>
    <row r="54" spans="4:8" x14ac:dyDescent="0.35">
      <c r="D54" s="1">
        <v>9</v>
      </c>
      <c r="E54" s="53">
        <f t="shared" si="0"/>
        <v>1540</v>
      </c>
      <c r="F54" s="53">
        <f t="shared" si="1"/>
        <v>1900</v>
      </c>
      <c r="G54" s="53">
        <f t="shared" si="2"/>
        <v>1689.4789590026928</v>
      </c>
      <c r="H54" s="53">
        <f t="shared" si="3"/>
        <v>2357.9476910000017</v>
      </c>
    </row>
    <row r="55" spans="4:8" x14ac:dyDescent="0.35">
      <c r="D55" s="1">
        <v>10</v>
      </c>
      <c r="E55" s="53">
        <f t="shared" si="0"/>
        <v>1600</v>
      </c>
      <c r="F55" s="53">
        <f t="shared" si="1"/>
        <v>2000</v>
      </c>
      <c r="G55" s="53">
        <f t="shared" si="2"/>
        <v>1790.8476965428547</v>
      </c>
      <c r="H55" s="53">
        <f t="shared" si="3"/>
        <v>2593.7424601000021</v>
      </c>
    </row>
    <row r="56" spans="4:8" x14ac:dyDescent="0.35">
      <c r="D56" s="1">
        <v>11</v>
      </c>
      <c r="E56" s="53">
        <f t="shared" si="0"/>
        <v>1660</v>
      </c>
      <c r="F56" s="53">
        <f t="shared" si="1"/>
        <v>2100</v>
      </c>
      <c r="G56" s="53">
        <f t="shared" si="2"/>
        <v>1898.2985583354262</v>
      </c>
      <c r="H56" s="53">
        <f t="shared" si="3"/>
        <v>2853.1167061100023</v>
      </c>
    </row>
    <row r="57" spans="4:8" x14ac:dyDescent="0.35">
      <c r="D57" s="1">
        <v>12</v>
      </c>
      <c r="E57" s="53">
        <f t="shared" si="0"/>
        <v>1720</v>
      </c>
      <c r="F57" s="53">
        <f t="shared" si="1"/>
        <v>2200</v>
      </c>
      <c r="G57" s="53">
        <f t="shared" si="2"/>
        <v>2012.1964718355518</v>
      </c>
      <c r="H57" s="53">
        <f t="shared" si="3"/>
        <v>3138.4283767210027</v>
      </c>
    </row>
    <row r="58" spans="4:8" x14ac:dyDescent="0.35">
      <c r="D58" s="1">
        <v>13</v>
      </c>
      <c r="E58" s="53">
        <f t="shared" si="0"/>
        <v>1780</v>
      </c>
      <c r="F58" s="53">
        <f t="shared" si="1"/>
        <v>2300</v>
      </c>
      <c r="G58" s="53">
        <f t="shared" si="2"/>
        <v>2132.9282601456853</v>
      </c>
      <c r="H58" s="53">
        <f t="shared" si="3"/>
        <v>3452.271214393103</v>
      </c>
    </row>
    <row r="59" spans="4:8" x14ac:dyDescent="0.35">
      <c r="D59" s="1">
        <v>14</v>
      </c>
      <c r="E59" s="53">
        <f t="shared" si="0"/>
        <v>1840</v>
      </c>
      <c r="F59" s="53">
        <f t="shared" si="1"/>
        <v>2400</v>
      </c>
      <c r="G59" s="53">
        <f t="shared" si="2"/>
        <v>2260.9039557544261</v>
      </c>
      <c r="H59" s="53">
        <f t="shared" si="3"/>
        <v>3797.4983358324139</v>
      </c>
    </row>
    <row r="60" spans="4:8" x14ac:dyDescent="0.35">
      <c r="D60" s="1">
        <v>15</v>
      </c>
      <c r="E60" s="53">
        <f t="shared" si="0"/>
        <v>1900</v>
      </c>
      <c r="F60" s="53">
        <f t="shared" si="1"/>
        <v>2500</v>
      </c>
      <c r="G60" s="53">
        <f t="shared" si="2"/>
        <v>2396.5581930996923</v>
      </c>
      <c r="H60" s="53">
        <f t="shared" si="3"/>
        <v>4177.248169415655</v>
      </c>
    </row>
    <row r="61" spans="4:8" x14ac:dyDescent="0.35">
      <c r="D61" s="1">
        <v>16</v>
      </c>
      <c r="E61" s="53">
        <f t="shared" si="0"/>
        <v>1960</v>
      </c>
      <c r="F61" s="53">
        <f t="shared" si="1"/>
        <v>2600</v>
      </c>
      <c r="G61" s="53">
        <f t="shared" si="2"/>
        <v>2540.3516846856733</v>
      </c>
      <c r="H61" s="53">
        <f t="shared" si="3"/>
        <v>4594.9729863572211</v>
      </c>
    </row>
    <row r="62" spans="4:8" x14ac:dyDescent="0.35">
      <c r="D62" s="1">
        <v>17</v>
      </c>
      <c r="E62" s="53">
        <f t="shared" si="0"/>
        <v>2020</v>
      </c>
      <c r="F62" s="53">
        <f t="shared" si="1"/>
        <v>2700</v>
      </c>
      <c r="G62" s="53">
        <f t="shared" si="2"/>
        <v>2692.7727857668142</v>
      </c>
      <c r="H62" s="53">
        <f t="shared" si="3"/>
        <v>5054.4702849929436</v>
      </c>
    </row>
    <row r="63" spans="4:8" x14ac:dyDescent="0.35">
      <c r="D63" s="1">
        <v>18</v>
      </c>
      <c r="E63" s="53">
        <f t="shared" si="0"/>
        <v>2080</v>
      </c>
      <c r="F63" s="53">
        <f t="shared" si="1"/>
        <v>2800</v>
      </c>
      <c r="G63" s="53">
        <f t="shared" si="2"/>
        <v>2854.339152912823</v>
      </c>
      <c r="H63" s="53">
        <f t="shared" si="3"/>
        <v>5559.9173134922376</v>
      </c>
    </row>
    <row r="64" spans="4:8" x14ac:dyDescent="0.35">
      <c r="D64" s="1">
        <v>19</v>
      </c>
      <c r="E64" s="53">
        <f t="shared" si="0"/>
        <v>2140</v>
      </c>
      <c r="F64" s="53">
        <f t="shared" si="1"/>
        <v>2900</v>
      </c>
      <c r="G64" s="53">
        <f t="shared" si="2"/>
        <v>3025.5995020875926</v>
      </c>
      <c r="H64" s="53">
        <f t="shared" si="3"/>
        <v>6115.9090448414636</v>
      </c>
    </row>
    <row r="65" spans="4:8" x14ac:dyDescent="0.35">
      <c r="D65" s="1">
        <v>20</v>
      </c>
      <c r="E65" s="53">
        <f t="shared" si="0"/>
        <v>2200</v>
      </c>
      <c r="F65" s="53">
        <f t="shared" si="1"/>
        <v>3000</v>
      </c>
      <c r="G65" s="53">
        <f t="shared" si="2"/>
        <v>3207.1354722128481</v>
      </c>
      <c r="H65" s="53">
        <f t="shared" si="3"/>
        <v>6727.4999493256091</v>
      </c>
    </row>
    <row r="66" spans="4:8" x14ac:dyDescent="0.35">
      <c r="D66" s="1">
        <v>21</v>
      </c>
      <c r="E66" s="53">
        <f t="shared" si="0"/>
        <v>2260</v>
      </c>
      <c r="F66" s="53">
        <f t="shared" si="1"/>
        <v>3100</v>
      </c>
      <c r="G66" s="53">
        <f t="shared" si="2"/>
        <v>3399.5636005456195</v>
      </c>
      <c r="H66" s="53">
        <f t="shared" si="3"/>
        <v>7400.2499442581711</v>
      </c>
    </row>
    <row r="67" spans="4:8" x14ac:dyDescent="0.35">
      <c r="D67" s="1">
        <v>22</v>
      </c>
      <c r="E67" s="53">
        <f t="shared" si="0"/>
        <v>2320</v>
      </c>
      <c r="F67" s="53">
        <f t="shared" si="1"/>
        <v>3200</v>
      </c>
      <c r="G67" s="53">
        <f t="shared" si="2"/>
        <v>3603.5374165783569</v>
      </c>
      <c r="H67" s="53">
        <f t="shared" si="3"/>
        <v>8140.2749386839887</v>
      </c>
    </row>
    <row r="68" spans="4:8" x14ac:dyDescent="0.35">
      <c r="D68" s="1">
        <v>23</v>
      </c>
      <c r="E68" s="53">
        <f t="shared" si="0"/>
        <v>2380</v>
      </c>
      <c r="F68" s="53">
        <f t="shared" si="1"/>
        <v>3300</v>
      </c>
      <c r="G68" s="53">
        <f t="shared" si="2"/>
        <v>3819.7496615730588</v>
      </c>
      <c r="H68" s="53">
        <f t="shared" si="3"/>
        <v>8954.3024325523893</v>
      </c>
    </row>
    <row r="69" spans="4:8" x14ac:dyDescent="0.35">
      <c r="D69" s="1">
        <v>24</v>
      </c>
      <c r="E69" s="53">
        <f t="shared" si="0"/>
        <v>2440</v>
      </c>
      <c r="F69" s="53">
        <f t="shared" si="1"/>
        <v>3400</v>
      </c>
      <c r="G69" s="53">
        <f t="shared" si="2"/>
        <v>4048.9346412674417</v>
      </c>
      <c r="H69" s="53">
        <f t="shared" si="3"/>
        <v>9849.7326758076269</v>
      </c>
    </row>
    <row r="70" spans="4:8" x14ac:dyDescent="0.35">
      <c r="D70" s="1">
        <v>25</v>
      </c>
      <c r="E70" s="53">
        <f t="shared" si="0"/>
        <v>2500</v>
      </c>
      <c r="F70" s="53">
        <f t="shared" si="1"/>
        <v>3500</v>
      </c>
      <c r="G70" s="53">
        <f t="shared" si="2"/>
        <v>4291.8707197434878</v>
      </c>
      <c r="H70" s="53">
        <f t="shared" si="3"/>
        <v>10834.705943388391</v>
      </c>
    </row>
    <row r="71" spans="4:8" x14ac:dyDescent="0.35">
      <c r="D71" s="1">
        <v>26</v>
      </c>
      <c r="E71" s="53">
        <f t="shared" si="0"/>
        <v>2560</v>
      </c>
      <c r="F71" s="53">
        <f t="shared" si="1"/>
        <v>3600</v>
      </c>
      <c r="G71" s="53">
        <f t="shared" si="2"/>
        <v>4549.3829629280981</v>
      </c>
      <c r="H71" s="53">
        <f t="shared" si="3"/>
        <v>11918.176537727231</v>
      </c>
    </row>
    <row r="72" spans="4:8" x14ac:dyDescent="0.35">
      <c r="D72" s="1">
        <v>27</v>
      </c>
      <c r="E72" s="53">
        <f t="shared" si="0"/>
        <v>2620</v>
      </c>
      <c r="F72" s="53">
        <f t="shared" si="1"/>
        <v>3700</v>
      </c>
      <c r="G72" s="53">
        <f t="shared" si="2"/>
        <v>4822.3459407037844</v>
      </c>
      <c r="H72" s="53">
        <f t="shared" si="3"/>
        <v>13109.994191499956</v>
      </c>
    </row>
    <row r="73" spans="4:8" x14ac:dyDescent="0.35">
      <c r="D73" s="1">
        <v>28</v>
      </c>
      <c r="E73" s="53">
        <f t="shared" si="0"/>
        <v>2680</v>
      </c>
      <c r="F73" s="53">
        <f t="shared" si="1"/>
        <v>3800</v>
      </c>
      <c r="G73" s="53">
        <f t="shared" si="2"/>
        <v>5111.6866971460122</v>
      </c>
      <c r="H73" s="53">
        <f t="shared" si="3"/>
        <v>14420.993610649952</v>
      </c>
    </row>
    <row r="74" spans="4:8" x14ac:dyDescent="0.35">
      <c r="D74" s="1">
        <v>29</v>
      </c>
      <c r="E74" s="53">
        <f t="shared" si="0"/>
        <v>2740</v>
      </c>
      <c r="F74" s="53">
        <f t="shared" si="1"/>
        <v>3900</v>
      </c>
      <c r="G74" s="53">
        <f t="shared" si="2"/>
        <v>5418.3878989747727</v>
      </c>
      <c r="H74" s="53">
        <f t="shared" si="3"/>
        <v>15863.092971714947</v>
      </c>
    </row>
    <row r="75" spans="4:8" x14ac:dyDescent="0.35">
      <c r="D75" s="1">
        <v>30</v>
      </c>
      <c r="E75" s="53">
        <f t="shared" si="0"/>
        <v>2800</v>
      </c>
      <c r="F75" s="53">
        <f t="shared" si="1"/>
        <v>4000</v>
      </c>
      <c r="G75" s="53">
        <f t="shared" si="2"/>
        <v>5743.4911729132591</v>
      </c>
      <c r="H75" s="53">
        <f t="shared" si="3"/>
        <v>17449.402268886446</v>
      </c>
    </row>
    <row r="76" spans="4:8" x14ac:dyDescent="0.35">
      <c r="D76" s="1">
        <v>31</v>
      </c>
      <c r="E76" s="53">
        <f t="shared" si="0"/>
        <v>2860</v>
      </c>
      <c r="F76" s="53">
        <f t="shared" si="1"/>
        <v>4100</v>
      </c>
      <c r="G76" s="53">
        <f t="shared" si="2"/>
        <v>6088.1006432880567</v>
      </c>
      <c r="H76" s="53">
        <f t="shared" si="3"/>
        <v>19194.34249577509</v>
      </c>
    </row>
    <row r="77" spans="4:8" x14ac:dyDescent="0.35">
      <c r="D77" s="1">
        <v>32</v>
      </c>
      <c r="E77" s="53">
        <f t="shared" si="0"/>
        <v>2920</v>
      </c>
      <c r="F77" s="53">
        <f t="shared" si="1"/>
        <v>4200</v>
      </c>
      <c r="G77" s="53">
        <f t="shared" si="2"/>
        <v>6453.3866818853385</v>
      </c>
      <c r="H77" s="53">
        <f t="shared" si="3"/>
        <v>21113.776745352599</v>
      </c>
    </row>
    <row r="78" spans="4:8" x14ac:dyDescent="0.35">
      <c r="D78" s="1">
        <v>33</v>
      </c>
      <c r="E78" s="53">
        <f t="shared" si="0"/>
        <v>2980</v>
      </c>
      <c r="F78" s="53">
        <f t="shared" si="1"/>
        <v>4300</v>
      </c>
      <c r="G78" s="53">
        <f t="shared" si="2"/>
        <v>6840.5898827984593</v>
      </c>
      <c r="H78" s="53">
        <f t="shared" si="3"/>
        <v>23225.154419887862</v>
      </c>
    </row>
    <row r="79" spans="4:8" x14ac:dyDescent="0.35">
      <c r="D79" s="1">
        <v>34</v>
      </c>
      <c r="E79" s="53">
        <f t="shared" si="0"/>
        <v>3040</v>
      </c>
      <c r="F79" s="53">
        <f t="shared" si="1"/>
        <v>4400</v>
      </c>
      <c r="G79" s="53">
        <f t="shared" si="2"/>
        <v>7251.0252757663675</v>
      </c>
      <c r="H79" s="53">
        <f t="shared" si="3"/>
        <v>25547.66986187665</v>
      </c>
    </row>
    <row r="80" spans="4:8" x14ac:dyDescent="0.35">
      <c r="D80" s="1">
        <v>35</v>
      </c>
      <c r="E80" s="53">
        <f t="shared" si="0"/>
        <v>3100</v>
      </c>
      <c r="F80" s="53">
        <f t="shared" si="1"/>
        <v>4500</v>
      </c>
      <c r="G80" s="53">
        <f t="shared" si="2"/>
        <v>7686.0867923123506</v>
      </c>
      <c r="H80" s="53">
        <f t="shared" si="3"/>
        <v>28102.436848064317</v>
      </c>
    </row>
    <row r="81" spans="4:8" x14ac:dyDescent="0.35">
      <c r="D81" s="1">
        <v>36</v>
      </c>
      <c r="E81" s="53">
        <f t="shared" si="0"/>
        <v>3160</v>
      </c>
      <c r="F81" s="53">
        <f t="shared" si="1"/>
        <v>4600</v>
      </c>
      <c r="G81" s="53">
        <f t="shared" si="2"/>
        <v>8147.2519998510916</v>
      </c>
      <c r="H81" s="53">
        <f t="shared" si="3"/>
        <v>30912.680532870749</v>
      </c>
    </row>
    <row r="82" spans="4:8" x14ac:dyDescent="0.35">
      <c r="D82" s="1">
        <v>37</v>
      </c>
      <c r="E82" s="53">
        <f t="shared" si="0"/>
        <v>3220</v>
      </c>
      <c r="F82" s="53">
        <f t="shared" si="1"/>
        <v>4700</v>
      </c>
      <c r="G82" s="53">
        <f t="shared" si="2"/>
        <v>8636.0871198421573</v>
      </c>
      <c r="H82" s="53">
        <f t="shared" si="3"/>
        <v>34003.948586157829</v>
      </c>
    </row>
    <row r="83" spans="4:8" x14ac:dyDescent="0.35">
      <c r="D83" s="1">
        <v>38</v>
      </c>
      <c r="E83" s="53">
        <f t="shared" si="0"/>
        <v>3280</v>
      </c>
      <c r="F83" s="53">
        <f t="shared" si="1"/>
        <v>4800</v>
      </c>
      <c r="G83" s="53">
        <f t="shared" si="2"/>
        <v>9154.2523470326887</v>
      </c>
      <c r="H83" s="53">
        <f t="shared" si="3"/>
        <v>37404.343444773614</v>
      </c>
    </row>
    <row r="84" spans="4:8" x14ac:dyDescent="0.35">
      <c r="D84" s="1">
        <v>39</v>
      </c>
      <c r="E84" s="53">
        <f t="shared" si="0"/>
        <v>3340</v>
      </c>
      <c r="F84" s="53">
        <f t="shared" si="1"/>
        <v>4900</v>
      </c>
      <c r="G84" s="53">
        <f t="shared" si="2"/>
        <v>9703.5074878546511</v>
      </c>
      <c r="H84" s="53">
        <f t="shared" si="3"/>
        <v>41144.777789250984</v>
      </c>
    </row>
    <row r="85" spans="4:8" x14ac:dyDescent="0.35">
      <c r="D85" s="1">
        <v>40</v>
      </c>
      <c r="E85" s="53">
        <f t="shared" si="0"/>
        <v>3400</v>
      </c>
      <c r="F85" s="53">
        <f t="shared" si="1"/>
        <v>5000</v>
      </c>
      <c r="G85" s="53">
        <f t="shared" si="2"/>
        <v>10285.717937125928</v>
      </c>
      <c r="H85" s="53">
        <f t="shared" si="3"/>
        <v>45259.255568176071</v>
      </c>
    </row>
    <row r="86" spans="4:8" x14ac:dyDescent="0.35">
      <c r="D86" s="1">
        <v>41</v>
      </c>
      <c r="E86" s="53">
        <f t="shared" si="0"/>
        <v>3460</v>
      </c>
      <c r="F86" s="53">
        <f t="shared" si="1"/>
        <v>5100</v>
      </c>
      <c r="G86" s="53">
        <f t="shared" si="2"/>
        <v>10902.861013353484</v>
      </c>
      <c r="H86" s="53">
        <f t="shared" si="3"/>
        <v>49785.181124993687</v>
      </c>
    </row>
    <row r="87" spans="4:8" x14ac:dyDescent="0.35">
      <c r="D87" s="1">
        <v>42</v>
      </c>
      <c r="E87" s="53">
        <f t="shared" si="0"/>
        <v>3520</v>
      </c>
      <c r="F87" s="53">
        <f t="shared" si="1"/>
        <v>5200</v>
      </c>
      <c r="G87" s="53">
        <f t="shared" si="2"/>
        <v>11557.032674154694</v>
      </c>
      <c r="H87" s="53">
        <f t="shared" si="3"/>
        <v>54763.699237493056</v>
      </c>
    </row>
    <row r="88" spans="4:8" x14ac:dyDescent="0.35">
      <c r="D88" s="1">
        <v>43</v>
      </c>
      <c r="E88" s="53">
        <f t="shared" si="0"/>
        <v>3580</v>
      </c>
      <c r="F88" s="53">
        <f t="shared" si="1"/>
        <v>5300</v>
      </c>
      <c r="G88" s="53">
        <f t="shared" si="2"/>
        <v>12250.454634603977</v>
      </c>
      <c r="H88" s="53">
        <f t="shared" si="3"/>
        <v>60240.069161242376</v>
      </c>
    </row>
    <row r="89" spans="4:8" x14ac:dyDescent="0.35">
      <c r="D89" s="1">
        <v>44</v>
      </c>
      <c r="E89" s="53">
        <f t="shared" si="0"/>
        <v>3640</v>
      </c>
      <c r="F89" s="53">
        <f t="shared" si="1"/>
        <v>5400</v>
      </c>
      <c r="G89" s="53">
        <f t="shared" si="2"/>
        <v>12985.481912680218</v>
      </c>
      <c r="H89" s="53">
        <f t="shared" si="3"/>
        <v>66264.076077366612</v>
      </c>
    </row>
    <row r="90" spans="4:8" x14ac:dyDescent="0.35">
      <c r="D90" s="1">
        <v>45</v>
      </c>
      <c r="E90" s="53">
        <f t="shared" si="0"/>
        <v>3700</v>
      </c>
      <c r="F90" s="53">
        <f t="shared" si="1"/>
        <v>5500</v>
      </c>
      <c r="G90" s="53">
        <f t="shared" si="2"/>
        <v>13764.610827441031</v>
      </c>
      <c r="H90" s="53">
        <f t="shared" si="3"/>
        <v>72890.483685103274</v>
      </c>
    </row>
    <row r="91" spans="4:8" x14ac:dyDescent="0.35">
      <c r="D91" s="1">
        <v>46</v>
      </c>
      <c r="E91" s="53">
        <f t="shared" si="0"/>
        <v>3760</v>
      </c>
      <c r="F91" s="53">
        <f t="shared" si="1"/>
        <v>5600</v>
      </c>
      <c r="G91" s="53">
        <f t="shared" si="2"/>
        <v>14590.487477087492</v>
      </c>
      <c r="H91" s="53">
        <f t="shared" si="3"/>
        <v>80179.532053613613</v>
      </c>
    </row>
    <row r="92" spans="4:8" x14ac:dyDescent="0.35">
      <c r="D92" s="1">
        <v>47</v>
      </c>
      <c r="E92" s="53">
        <f t="shared" si="0"/>
        <v>3820</v>
      </c>
      <c r="F92" s="53">
        <f t="shared" si="1"/>
        <v>5700</v>
      </c>
      <c r="G92" s="53">
        <f t="shared" si="2"/>
        <v>15465.916725712746</v>
      </c>
      <c r="H92" s="53">
        <f t="shared" si="3"/>
        <v>88197.485258974979</v>
      </c>
    </row>
    <row r="93" spans="4:8" x14ac:dyDescent="0.35">
      <c r="D93" s="1">
        <v>48</v>
      </c>
      <c r="E93" s="53">
        <f t="shared" si="0"/>
        <v>3880</v>
      </c>
      <c r="F93" s="53">
        <f t="shared" si="1"/>
        <v>5800</v>
      </c>
      <c r="G93" s="53">
        <f t="shared" si="2"/>
        <v>16393.871729255508</v>
      </c>
      <c r="H93" s="53">
        <f t="shared" si="3"/>
        <v>97017.233784872471</v>
      </c>
    </row>
    <row r="94" spans="4:8" x14ac:dyDescent="0.35">
      <c r="D94" s="1">
        <v>49</v>
      </c>
      <c r="E94" s="53">
        <f t="shared" si="0"/>
        <v>3940</v>
      </c>
      <c r="F94" s="53">
        <f t="shared" si="1"/>
        <v>5900</v>
      </c>
      <c r="G94" s="53">
        <f t="shared" si="2"/>
        <v>17377.504033010839</v>
      </c>
      <c r="H94" s="53">
        <f t="shared" si="3"/>
        <v>106718.95716335974</v>
      </c>
    </row>
    <row r="95" spans="4:8" x14ac:dyDescent="0.35">
      <c r="D95" s="1">
        <v>50</v>
      </c>
      <c r="E95" s="53">
        <f t="shared" si="0"/>
        <v>4000</v>
      </c>
      <c r="F95" s="53">
        <f t="shared" si="1"/>
        <v>6000</v>
      </c>
      <c r="G95" s="53">
        <f t="shared" si="2"/>
        <v>18420.154274991488</v>
      </c>
      <c r="H95" s="53">
        <f t="shared" si="3"/>
        <v>117390.85287969571</v>
      </c>
    </row>
    <row r="96" spans="4:8" x14ac:dyDescent="0.35">
      <c r="D96" s="1">
        <v>51</v>
      </c>
      <c r="E96" s="53">
        <f t="shared" si="0"/>
        <v>4060</v>
      </c>
      <c r="F96" s="53">
        <f t="shared" si="1"/>
        <v>6100</v>
      </c>
      <c r="G96" s="53">
        <f t="shared" si="2"/>
        <v>19525.363531490981</v>
      </c>
      <c r="H96" s="53">
        <f t="shared" si="3"/>
        <v>129129.9381676653</v>
      </c>
    </row>
    <row r="97" spans="4:8" x14ac:dyDescent="0.35">
      <c r="D97" s="1">
        <v>52</v>
      </c>
      <c r="E97" s="53">
        <f t="shared" si="0"/>
        <v>4120</v>
      </c>
      <c r="F97" s="53">
        <f t="shared" si="1"/>
        <v>6200</v>
      </c>
      <c r="G97" s="53">
        <f t="shared" si="2"/>
        <v>20696.88534338044</v>
      </c>
      <c r="H97" s="53">
        <f t="shared" si="3"/>
        <v>142042.93198443184</v>
      </c>
    </row>
    <row r="98" spans="4:8" x14ac:dyDescent="0.35">
      <c r="D98" s="1">
        <v>53</v>
      </c>
      <c r="E98" s="53">
        <f t="shared" si="0"/>
        <v>4180</v>
      </c>
      <c r="F98" s="53">
        <f t="shared" si="1"/>
        <v>6300</v>
      </c>
      <c r="G98" s="53">
        <f t="shared" si="2"/>
        <v>21938.698463983274</v>
      </c>
      <c r="H98" s="53">
        <f t="shared" si="3"/>
        <v>156247.22518287503</v>
      </c>
    </row>
    <row r="99" spans="4:8" x14ac:dyDescent="0.35">
      <c r="D99" s="1">
        <v>54</v>
      </c>
      <c r="E99" s="53">
        <f t="shared" si="0"/>
        <v>4240</v>
      </c>
      <c r="F99" s="53">
        <f t="shared" si="1"/>
        <v>6400</v>
      </c>
      <c r="G99" s="53">
        <f t="shared" si="2"/>
        <v>23255.020371822269</v>
      </c>
      <c r="H99" s="53">
        <f t="shared" si="3"/>
        <v>171871.94770116254</v>
      </c>
    </row>
    <row r="100" spans="4:8" x14ac:dyDescent="0.35">
      <c r="D100" s="1">
        <v>55</v>
      </c>
      <c r="E100" s="53">
        <f t="shared" si="0"/>
        <v>4300</v>
      </c>
      <c r="F100" s="53">
        <f t="shared" si="1"/>
        <v>6500</v>
      </c>
      <c r="G100" s="53">
        <f t="shared" si="2"/>
        <v>24650.321594131608</v>
      </c>
      <c r="H100" s="53">
        <f t="shared" si="3"/>
        <v>189059.14247127884</v>
      </c>
    </row>
    <row r="101" spans="4:8" x14ac:dyDescent="0.35">
      <c r="D101" s="1">
        <v>56</v>
      </c>
      <c r="E101" s="53">
        <f t="shared" si="0"/>
        <v>4360</v>
      </c>
      <c r="F101" s="53">
        <f t="shared" si="1"/>
        <v>6600</v>
      </c>
      <c r="G101" s="53">
        <f t="shared" si="2"/>
        <v>26129.340889779498</v>
      </c>
      <c r="H101" s="53">
        <f t="shared" si="3"/>
        <v>207965.05671840667</v>
      </c>
    </row>
    <row r="102" spans="4:8" x14ac:dyDescent="0.35">
      <c r="D102" s="1">
        <v>57</v>
      </c>
      <c r="E102" s="53">
        <f t="shared" si="0"/>
        <v>4420</v>
      </c>
      <c r="F102" s="53">
        <f t="shared" si="1"/>
        <v>6700</v>
      </c>
      <c r="G102" s="53">
        <f t="shared" si="2"/>
        <v>27697.101343166272</v>
      </c>
      <c r="H102" s="53">
        <f t="shared" si="3"/>
        <v>228761.56239024742</v>
      </c>
    </row>
    <row r="103" spans="4:8" x14ac:dyDescent="0.35">
      <c r="D103" s="1">
        <v>58</v>
      </c>
      <c r="E103" s="53">
        <f t="shared" si="0"/>
        <v>4480</v>
      </c>
      <c r="F103" s="53">
        <f t="shared" si="1"/>
        <v>6800</v>
      </c>
      <c r="G103" s="53">
        <f t="shared" si="2"/>
        <v>29358.927423756246</v>
      </c>
      <c r="H103" s="53">
        <f t="shared" si="3"/>
        <v>251637.71862927213</v>
      </c>
    </row>
    <row r="104" spans="4:8" x14ac:dyDescent="0.35">
      <c r="D104" s="1">
        <v>59</v>
      </c>
      <c r="E104" s="53">
        <f t="shared" si="0"/>
        <v>4540</v>
      </c>
      <c r="F104" s="53">
        <f t="shared" si="1"/>
        <v>6900</v>
      </c>
      <c r="G104" s="53">
        <f t="shared" si="2"/>
        <v>31120.463069181627</v>
      </c>
      <c r="H104" s="53">
        <f t="shared" si="3"/>
        <v>276801.49049219943</v>
      </c>
    </row>
    <row r="105" spans="4:8" x14ac:dyDescent="0.35">
      <c r="D105" s="1">
        <v>60</v>
      </c>
      <c r="E105" s="53">
        <f t="shared" si="0"/>
        <v>4600</v>
      </c>
      <c r="F105" s="53">
        <f t="shared" si="1"/>
        <v>7000</v>
      </c>
      <c r="G105" s="53">
        <f t="shared" si="2"/>
        <v>32987.690853332526</v>
      </c>
      <c r="H105" s="53">
        <f t="shared" si="3"/>
        <v>304481.63954141934</v>
      </c>
    </row>
    <row r="106" spans="4:8" x14ac:dyDescent="0.35">
      <c r="D106" s="1">
        <v>61</v>
      </c>
      <c r="E106" s="53">
        <f t="shared" si="0"/>
        <v>4660</v>
      </c>
      <c r="F106" s="53">
        <f t="shared" si="1"/>
        <v>7100</v>
      </c>
      <c r="G106" s="53">
        <f t="shared" si="2"/>
        <v>34966.952304532482</v>
      </c>
      <c r="H106" s="53">
        <f t="shared" si="3"/>
        <v>334929.8034955613</v>
      </c>
    </row>
    <row r="107" spans="4:8" x14ac:dyDescent="0.35">
      <c r="D107" s="1">
        <v>62</v>
      </c>
      <c r="E107" s="53">
        <f t="shared" si="0"/>
        <v>4720</v>
      </c>
      <c r="F107" s="53">
        <f t="shared" si="1"/>
        <v>7200</v>
      </c>
      <c r="G107" s="53">
        <f t="shared" si="2"/>
        <v>37064.969442804431</v>
      </c>
      <c r="H107" s="53">
        <f t="shared" si="3"/>
        <v>368422.78384511755</v>
      </c>
    </row>
    <row r="108" spans="4:8" x14ac:dyDescent="0.35">
      <c r="D108" s="1">
        <v>63</v>
      </c>
      <c r="E108" s="53">
        <f t="shared" si="0"/>
        <v>4780</v>
      </c>
      <c r="F108" s="53">
        <f t="shared" si="1"/>
        <v>7300</v>
      </c>
      <c r="G108" s="53">
        <f t="shared" si="2"/>
        <v>39288.867609372712</v>
      </c>
      <c r="H108" s="53">
        <f t="shared" si="3"/>
        <v>405265.0622296292</v>
      </c>
    </row>
    <row r="109" spans="4:8" x14ac:dyDescent="0.35">
      <c r="D109" s="1">
        <v>64</v>
      </c>
      <c r="E109" s="53">
        <f t="shared" si="0"/>
        <v>4840</v>
      </c>
      <c r="F109" s="53">
        <f t="shared" si="1"/>
        <v>7400</v>
      </c>
      <c r="G109" s="53">
        <f t="shared" si="2"/>
        <v>41646.199665935055</v>
      </c>
      <c r="H109" s="53">
        <f t="shared" si="3"/>
        <v>445791.56845259218</v>
      </c>
    </row>
    <row r="110" spans="4:8" x14ac:dyDescent="0.35">
      <c r="D110" s="1">
        <v>65</v>
      </c>
      <c r="E110" s="53">
        <f t="shared" si="0"/>
        <v>4900</v>
      </c>
      <c r="F110" s="53">
        <f t="shared" si="1"/>
        <v>7500</v>
      </c>
      <c r="G110" s="53">
        <f t="shared" si="2"/>
        <v>44144.971645891164</v>
      </c>
      <c r="H110" s="53">
        <f t="shared" si="3"/>
        <v>490370.72529785143</v>
      </c>
    </row>
    <row r="111" spans="4:8" x14ac:dyDescent="0.35">
      <c r="D111" s="1">
        <v>66</v>
      </c>
      <c r="E111" s="53">
        <f t="shared" ref="E111:E145" si="4">+$C$46+($C$46*0.06*D111)</f>
        <v>4960</v>
      </c>
      <c r="F111" s="53">
        <f t="shared" ref="F111:F145" si="5">+$C$46+($C$46*0.1*D111)</f>
        <v>7600</v>
      </c>
      <c r="G111" s="53">
        <f t="shared" ref="G111:G145" si="6">+$C$46*(1+0.06)^D111</f>
        <v>46793.669944644636</v>
      </c>
      <c r="H111" s="53">
        <f t="shared" ref="H111:H145" si="7">+$C$46*(1+0.1)^D111</f>
        <v>539407.79782763659</v>
      </c>
    </row>
    <row r="112" spans="4:8" x14ac:dyDescent="0.35">
      <c r="D112" s="1">
        <v>67</v>
      </c>
      <c r="E112" s="53">
        <f t="shared" si="4"/>
        <v>5020</v>
      </c>
      <c r="F112" s="53">
        <f t="shared" si="5"/>
        <v>7700</v>
      </c>
      <c r="G112" s="53">
        <f t="shared" si="6"/>
        <v>49601.290141323319</v>
      </c>
      <c r="H112" s="53">
        <f t="shared" si="7"/>
        <v>593348.57761040039</v>
      </c>
    </row>
    <row r="113" spans="4:8" x14ac:dyDescent="0.35">
      <c r="D113" s="1">
        <v>68</v>
      </c>
      <c r="E113" s="53">
        <f t="shared" si="4"/>
        <v>5080</v>
      </c>
      <c r="F113" s="53">
        <f t="shared" si="5"/>
        <v>7800</v>
      </c>
      <c r="G113" s="53">
        <f t="shared" si="6"/>
        <v>52577.367549802722</v>
      </c>
      <c r="H113" s="53">
        <f t="shared" si="7"/>
        <v>652683.43537144037</v>
      </c>
    </row>
    <row r="114" spans="4:8" x14ac:dyDescent="0.35">
      <c r="D114" s="1">
        <v>69</v>
      </c>
      <c r="E114" s="53">
        <f t="shared" si="4"/>
        <v>5140</v>
      </c>
      <c r="F114" s="53">
        <f t="shared" si="5"/>
        <v>7900</v>
      </c>
      <c r="G114" s="53">
        <f t="shared" si="6"/>
        <v>55732.009602790888</v>
      </c>
      <c r="H114" s="53">
        <f t="shared" si="7"/>
        <v>717951.7789085845</v>
      </c>
    </row>
    <row r="115" spans="4:8" x14ac:dyDescent="0.35">
      <c r="D115" s="1">
        <v>70</v>
      </c>
      <c r="E115" s="53">
        <f t="shared" si="4"/>
        <v>5200</v>
      </c>
      <c r="F115" s="53">
        <f t="shared" si="5"/>
        <v>8000</v>
      </c>
      <c r="G115" s="53">
        <f t="shared" si="6"/>
        <v>59075.930178958348</v>
      </c>
      <c r="H115" s="53">
        <f t="shared" si="7"/>
        <v>789746.95679944311</v>
      </c>
    </row>
    <row r="116" spans="4:8" x14ac:dyDescent="0.35">
      <c r="D116" s="1">
        <v>71</v>
      </c>
      <c r="E116" s="53">
        <f t="shared" si="4"/>
        <v>5260</v>
      </c>
      <c r="F116" s="53">
        <f t="shared" si="5"/>
        <v>8100</v>
      </c>
      <c r="G116" s="53">
        <f t="shared" si="6"/>
        <v>62620.485989695859</v>
      </c>
      <c r="H116" s="53">
        <f t="shared" si="7"/>
        <v>868721.65247938747</v>
      </c>
    </row>
    <row r="117" spans="4:8" x14ac:dyDescent="0.35">
      <c r="D117" s="1">
        <v>72</v>
      </c>
      <c r="E117" s="53">
        <f t="shared" si="4"/>
        <v>5320</v>
      </c>
      <c r="F117" s="53">
        <f t="shared" si="5"/>
        <v>8200</v>
      </c>
      <c r="G117" s="53">
        <f t="shared" si="6"/>
        <v>66377.715149077601</v>
      </c>
      <c r="H117" s="53">
        <f t="shared" si="7"/>
        <v>955593.81772732618</v>
      </c>
    </row>
    <row r="118" spans="4:8" x14ac:dyDescent="0.35">
      <c r="D118" s="1">
        <v>73</v>
      </c>
      <c r="E118" s="53">
        <f t="shared" si="4"/>
        <v>5380</v>
      </c>
      <c r="F118" s="53">
        <f t="shared" si="5"/>
        <v>8300</v>
      </c>
      <c r="G118" s="53">
        <f t="shared" si="6"/>
        <v>70360.378058022252</v>
      </c>
      <c r="H118" s="53">
        <f t="shared" si="7"/>
        <v>1051153.199500059</v>
      </c>
    </row>
    <row r="119" spans="4:8" x14ac:dyDescent="0.35">
      <c r="D119" s="1">
        <v>74</v>
      </c>
      <c r="E119" s="53">
        <f t="shared" si="4"/>
        <v>5440</v>
      </c>
      <c r="F119" s="53">
        <f t="shared" si="5"/>
        <v>8400</v>
      </c>
      <c r="G119" s="53">
        <f t="shared" si="6"/>
        <v>74582.000741503594</v>
      </c>
      <c r="H119" s="53">
        <f t="shared" si="7"/>
        <v>1156268.5194500647</v>
      </c>
    </row>
    <row r="120" spans="4:8" x14ac:dyDescent="0.35">
      <c r="D120" s="1">
        <v>75</v>
      </c>
      <c r="E120" s="53">
        <f t="shared" si="4"/>
        <v>5500</v>
      </c>
      <c r="F120" s="53">
        <f t="shared" si="5"/>
        <v>8500</v>
      </c>
      <c r="G120" s="53">
        <f t="shared" si="6"/>
        <v>79056.920785993818</v>
      </c>
      <c r="H120" s="53">
        <f t="shared" si="7"/>
        <v>1271895.3713950713</v>
      </c>
    </row>
    <row r="121" spans="4:8" x14ac:dyDescent="0.35">
      <c r="D121" s="1">
        <v>76</v>
      </c>
      <c r="E121" s="53">
        <f t="shared" si="4"/>
        <v>5560</v>
      </c>
      <c r="F121" s="53">
        <f t="shared" si="5"/>
        <v>8600</v>
      </c>
      <c r="G121" s="53">
        <f t="shared" si="6"/>
        <v>83800.33603315345</v>
      </c>
      <c r="H121" s="53">
        <f t="shared" si="7"/>
        <v>1399084.9085345785</v>
      </c>
    </row>
    <row r="122" spans="4:8" x14ac:dyDescent="0.35">
      <c r="D122" s="1">
        <v>77</v>
      </c>
      <c r="E122" s="53">
        <f t="shared" si="4"/>
        <v>5620</v>
      </c>
      <c r="F122" s="53">
        <f t="shared" si="5"/>
        <v>8700</v>
      </c>
      <c r="G122" s="53">
        <f t="shared" si="6"/>
        <v>88828.356195142682</v>
      </c>
      <c r="H122" s="53">
        <f t="shared" si="7"/>
        <v>1538993.3993880365</v>
      </c>
    </row>
    <row r="123" spans="4:8" x14ac:dyDescent="0.35">
      <c r="D123" s="1">
        <v>78</v>
      </c>
      <c r="E123" s="53">
        <f t="shared" si="4"/>
        <v>5680</v>
      </c>
      <c r="F123" s="53">
        <f t="shared" si="5"/>
        <v>8800</v>
      </c>
      <c r="G123" s="53">
        <f t="shared" si="6"/>
        <v>94158.057566851232</v>
      </c>
      <c r="H123" s="53">
        <f t="shared" si="7"/>
        <v>1692892.7393268405</v>
      </c>
    </row>
    <row r="124" spans="4:8" x14ac:dyDescent="0.35">
      <c r="D124" s="1">
        <v>79</v>
      </c>
      <c r="E124" s="53">
        <f t="shared" si="4"/>
        <v>5740</v>
      </c>
      <c r="F124" s="53">
        <f t="shared" si="5"/>
        <v>8900</v>
      </c>
      <c r="G124" s="53">
        <f t="shared" si="6"/>
        <v>99807.541020862336</v>
      </c>
      <c r="H124" s="53">
        <f t="shared" si="7"/>
        <v>1862182.0132595245</v>
      </c>
    </row>
    <row r="125" spans="4:8" x14ac:dyDescent="0.35">
      <c r="D125" s="1">
        <v>80</v>
      </c>
      <c r="E125" s="53">
        <f t="shared" si="4"/>
        <v>5800</v>
      </c>
      <c r="F125" s="53">
        <f t="shared" si="5"/>
        <v>9000</v>
      </c>
      <c r="G125" s="53">
        <f t="shared" si="6"/>
        <v>105795.99348211405</v>
      </c>
      <c r="H125" s="53">
        <f t="shared" si="7"/>
        <v>2048400.214585477</v>
      </c>
    </row>
    <row r="126" spans="4:8" x14ac:dyDescent="0.35">
      <c r="D126" s="1">
        <v>81</v>
      </c>
      <c r="E126" s="53">
        <f t="shared" si="4"/>
        <v>5860</v>
      </c>
      <c r="F126" s="53">
        <f t="shared" si="5"/>
        <v>9100</v>
      </c>
      <c r="G126" s="53">
        <f t="shared" si="6"/>
        <v>112143.75309104091</v>
      </c>
      <c r="H126" s="53">
        <f t="shared" si="7"/>
        <v>2253240.2360440246</v>
      </c>
    </row>
    <row r="127" spans="4:8" x14ac:dyDescent="0.35">
      <c r="D127" s="1">
        <v>82</v>
      </c>
      <c r="E127" s="53">
        <f t="shared" si="4"/>
        <v>5920</v>
      </c>
      <c r="F127" s="53">
        <f t="shared" si="5"/>
        <v>9200</v>
      </c>
      <c r="G127" s="53">
        <f t="shared" si="6"/>
        <v>118872.37827650335</v>
      </c>
      <c r="H127" s="53">
        <f t="shared" si="7"/>
        <v>2478564.2596484274</v>
      </c>
    </row>
    <row r="128" spans="4:8" x14ac:dyDescent="0.35">
      <c r="D128" s="1">
        <v>83</v>
      </c>
      <c r="E128" s="53">
        <f t="shared" si="4"/>
        <v>5980</v>
      </c>
      <c r="F128" s="53">
        <f t="shared" si="5"/>
        <v>9300</v>
      </c>
      <c r="G128" s="53">
        <f t="shared" si="6"/>
        <v>126004.72097309357</v>
      </c>
      <c r="H128" s="53">
        <f t="shared" si="7"/>
        <v>2726420.6856132708</v>
      </c>
    </row>
    <row r="129" spans="4:8" x14ac:dyDescent="0.35">
      <c r="D129" s="1">
        <v>84</v>
      </c>
      <c r="E129" s="53">
        <f t="shared" si="4"/>
        <v>6040</v>
      </c>
      <c r="F129" s="53">
        <f t="shared" si="5"/>
        <v>9400</v>
      </c>
      <c r="G129" s="53">
        <f t="shared" si="6"/>
        <v>133565.00423147919</v>
      </c>
      <c r="H129" s="53">
        <f t="shared" si="7"/>
        <v>2999062.7541745976</v>
      </c>
    </row>
    <row r="130" spans="4:8" x14ac:dyDescent="0.35">
      <c r="D130" s="1">
        <v>85</v>
      </c>
      <c r="E130" s="53">
        <f t="shared" si="4"/>
        <v>6100</v>
      </c>
      <c r="F130" s="53">
        <f t="shared" si="5"/>
        <v>9500</v>
      </c>
      <c r="G130" s="53">
        <f t="shared" si="6"/>
        <v>141578.90448536797</v>
      </c>
      <c r="H130" s="53">
        <f t="shared" si="7"/>
        <v>3298969.0295920577</v>
      </c>
    </row>
    <row r="131" spans="4:8" x14ac:dyDescent="0.35">
      <c r="D131" s="1">
        <v>86</v>
      </c>
      <c r="E131" s="53">
        <f t="shared" si="4"/>
        <v>6160</v>
      </c>
      <c r="F131" s="53">
        <f t="shared" si="5"/>
        <v>9600</v>
      </c>
      <c r="G131" s="53">
        <f t="shared" si="6"/>
        <v>150073.63875449004</v>
      </c>
      <c r="H131" s="53">
        <f t="shared" si="7"/>
        <v>3628865.9325512638</v>
      </c>
    </row>
    <row r="132" spans="4:8" x14ac:dyDescent="0.35">
      <c r="D132" s="1">
        <v>87</v>
      </c>
      <c r="E132" s="53">
        <f t="shared" si="4"/>
        <v>6220</v>
      </c>
      <c r="F132" s="53">
        <f t="shared" si="5"/>
        <v>9700</v>
      </c>
      <c r="G132" s="53">
        <f t="shared" si="6"/>
        <v>159078.05707975948</v>
      </c>
      <c r="H132" s="53">
        <f t="shared" si="7"/>
        <v>3991752.5258063907</v>
      </c>
    </row>
    <row r="133" spans="4:8" x14ac:dyDescent="0.35">
      <c r="D133" s="1">
        <v>88</v>
      </c>
      <c r="E133" s="53">
        <f t="shared" si="4"/>
        <v>6280</v>
      </c>
      <c r="F133" s="53">
        <f t="shared" si="5"/>
        <v>9800</v>
      </c>
      <c r="G133" s="53">
        <f t="shared" si="6"/>
        <v>168622.74050454501</v>
      </c>
      <c r="H133" s="53">
        <f t="shared" si="7"/>
        <v>4390927.7783870297</v>
      </c>
    </row>
    <row r="134" spans="4:8" x14ac:dyDescent="0.35">
      <c r="D134" s="1">
        <v>89</v>
      </c>
      <c r="E134" s="53">
        <f t="shared" si="4"/>
        <v>6340</v>
      </c>
      <c r="F134" s="53">
        <f t="shared" si="5"/>
        <v>9900</v>
      </c>
      <c r="G134" s="53">
        <f t="shared" si="6"/>
        <v>178740.1049348177</v>
      </c>
      <c r="H134" s="53">
        <f t="shared" si="7"/>
        <v>4830020.5562257329</v>
      </c>
    </row>
    <row r="135" spans="4:8" x14ac:dyDescent="0.35">
      <c r="D135" s="1">
        <v>90</v>
      </c>
      <c r="E135" s="53">
        <f t="shared" si="4"/>
        <v>6400</v>
      </c>
      <c r="F135" s="53">
        <f t="shared" si="5"/>
        <v>10000</v>
      </c>
      <c r="G135" s="53">
        <f t="shared" si="6"/>
        <v>189464.51123090679</v>
      </c>
      <c r="H135" s="53">
        <f t="shared" si="7"/>
        <v>5313022.6118483068</v>
      </c>
    </row>
    <row r="136" spans="4:8" x14ac:dyDescent="0.35">
      <c r="D136" s="1">
        <v>91</v>
      </c>
      <c r="E136" s="53">
        <f t="shared" si="4"/>
        <v>6460</v>
      </c>
      <c r="F136" s="53">
        <f t="shared" si="5"/>
        <v>10100</v>
      </c>
      <c r="G136" s="53">
        <f t="shared" si="6"/>
        <v>200832.38190476125</v>
      </c>
      <c r="H136" s="53">
        <f t="shared" si="7"/>
        <v>5844324.873033138</v>
      </c>
    </row>
    <row r="137" spans="4:8" x14ac:dyDescent="0.35">
      <c r="D137" s="1">
        <v>92</v>
      </c>
      <c r="E137" s="53">
        <f t="shared" si="4"/>
        <v>6520</v>
      </c>
      <c r="F137" s="53">
        <f t="shared" si="5"/>
        <v>10200</v>
      </c>
      <c r="G137" s="53">
        <f t="shared" si="6"/>
        <v>212882.32481904692</v>
      </c>
      <c r="H137" s="53">
        <f t="shared" si="7"/>
        <v>6428757.3603364518</v>
      </c>
    </row>
    <row r="138" spans="4:8" x14ac:dyDescent="0.35">
      <c r="D138" s="1">
        <v>93</v>
      </c>
      <c r="E138" s="53">
        <f t="shared" si="4"/>
        <v>6580</v>
      </c>
      <c r="F138" s="53">
        <f t="shared" si="5"/>
        <v>10300</v>
      </c>
      <c r="G138" s="53">
        <f t="shared" si="6"/>
        <v>225655.26430818974</v>
      </c>
      <c r="H138" s="53">
        <f t="shared" si="7"/>
        <v>7071633.0963700972</v>
      </c>
    </row>
    <row r="139" spans="4:8" x14ac:dyDescent="0.35">
      <c r="D139" s="1">
        <v>94</v>
      </c>
      <c r="E139" s="53">
        <f t="shared" si="4"/>
        <v>6640</v>
      </c>
      <c r="F139" s="53">
        <f t="shared" si="5"/>
        <v>10400</v>
      </c>
      <c r="G139" s="53">
        <f t="shared" si="6"/>
        <v>239194.58016668115</v>
      </c>
      <c r="H139" s="53">
        <f t="shared" si="7"/>
        <v>7778796.4060071092</v>
      </c>
    </row>
    <row r="140" spans="4:8" x14ac:dyDescent="0.35">
      <c r="D140" s="1">
        <v>95</v>
      </c>
      <c r="E140" s="53">
        <f t="shared" si="4"/>
        <v>6700</v>
      </c>
      <c r="F140" s="53">
        <f t="shared" si="5"/>
        <v>10500</v>
      </c>
      <c r="G140" s="53">
        <f t="shared" si="6"/>
        <v>253546.25497668207</v>
      </c>
      <c r="H140" s="53">
        <f t="shared" si="7"/>
        <v>8556676.0466078203</v>
      </c>
    </row>
    <row r="141" spans="4:8" x14ac:dyDescent="0.35">
      <c r="D141" s="1">
        <v>96</v>
      </c>
      <c r="E141" s="53">
        <f t="shared" si="4"/>
        <v>6760</v>
      </c>
      <c r="F141" s="53">
        <f t="shared" si="5"/>
        <v>10600</v>
      </c>
      <c r="G141" s="53">
        <f t="shared" si="6"/>
        <v>268759.03027528297</v>
      </c>
      <c r="H141" s="53">
        <f t="shared" si="7"/>
        <v>9412343.6512686014</v>
      </c>
    </row>
    <row r="142" spans="4:8" x14ac:dyDescent="0.35">
      <c r="D142" s="1">
        <v>97</v>
      </c>
      <c r="E142" s="53">
        <f t="shared" si="4"/>
        <v>6820</v>
      </c>
      <c r="F142" s="53">
        <f t="shared" si="5"/>
        <v>10700</v>
      </c>
      <c r="G142" s="53">
        <f t="shared" si="6"/>
        <v>284884.57209179987</v>
      </c>
      <c r="H142" s="53">
        <f t="shared" si="7"/>
        <v>10353578.016395463</v>
      </c>
    </row>
    <row r="143" spans="4:8" x14ac:dyDescent="0.35">
      <c r="D143" s="1">
        <v>98</v>
      </c>
      <c r="E143" s="53">
        <f t="shared" si="4"/>
        <v>6880</v>
      </c>
      <c r="F143" s="53">
        <f t="shared" si="5"/>
        <v>10800</v>
      </c>
      <c r="G143" s="53">
        <f t="shared" si="6"/>
        <v>301977.64641730796</v>
      </c>
      <c r="H143" s="53">
        <f t="shared" si="7"/>
        <v>11388935.81803501</v>
      </c>
    </row>
    <row r="144" spans="4:8" x14ac:dyDescent="0.35">
      <c r="D144" s="1">
        <v>99</v>
      </c>
      <c r="E144" s="53">
        <f t="shared" si="4"/>
        <v>6940</v>
      </c>
      <c r="F144" s="53">
        <f t="shared" si="5"/>
        <v>10900</v>
      </c>
      <c r="G144" s="53">
        <f t="shared" si="6"/>
        <v>320096.30520234647</v>
      </c>
      <c r="H144" s="53">
        <f t="shared" si="7"/>
        <v>12527829.399838513</v>
      </c>
    </row>
    <row r="145" spans="4:8" x14ac:dyDescent="0.35">
      <c r="D145" s="1">
        <v>100</v>
      </c>
      <c r="E145" s="53">
        <f t="shared" si="4"/>
        <v>7000</v>
      </c>
      <c r="F145" s="53">
        <f t="shared" si="5"/>
        <v>11000</v>
      </c>
      <c r="G145" s="53">
        <f t="shared" si="6"/>
        <v>339302.08351448725</v>
      </c>
      <c r="H145" s="53">
        <f t="shared" si="7"/>
        <v>13780612.339822365</v>
      </c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0000"/>
  </sheetPr>
  <dimension ref="A2:M31"/>
  <sheetViews>
    <sheetView showGridLines="0" workbookViewId="0">
      <selection activeCell="B28" sqref="B2:M28"/>
    </sheetView>
  </sheetViews>
  <sheetFormatPr defaultRowHeight="14.5" x14ac:dyDescent="0.35"/>
  <sheetData>
    <row r="2" spans="1:13" x14ac:dyDescent="0.35">
      <c r="A2" s="26">
        <v>1</v>
      </c>
      <c r="B2" s="27" t="s">
        <v>71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</row>
    <row r="12" spans="1:13" x14ac:dyDescent="0.35">
      <c r="A12" s="26">
        <v>2</v>
      </c>
      <c r="B12" s="27" t="s">
        <v>72</v>
      </c>
      <c r="C12" s="27"/>
      <c r="D12" s="27"/>
      <c r="E12" s="27"/>
      <c r="F12" s="27"/>
      <c r="G12" s="27"/>
      <c r="H12" s="27"/>
      <c r="I12" s="27"/>
      <c r="J12" s="27"/>
      <c r="K12" s="27"/>
      <c r="L12" s="27"/>
      <c r="M12" s="27"/>
    </row>
    <row r="28" spans="1:13" x14ac:dyDescent="0.35">
      <c r="A28" s="26">
        <v>3</v>
      </c>
      <c r="B28" s="27" t="s">
        <v>73</v>
      </c>
      <c r="C28" s="27"/>
      <c r="D28" s="27"/>
      <c r="E28" s="27"/>
      <c r="F28" s="27"/>
      <c r="G28" s="27"/>
      <c r="H28" s="27"/>
      <c r="I28" s="27"/>
      <c r="J28" s="27"/>
      <c r="K28" s="27"/>
      <c r="L28" s="27"/>
      <c r="M28" s="27"/>
    </row>
    <row r="31" spans="1:13" x14ac:dyDescent="0.35">
      <c r="B31" s="29" t="s">
        <v>33</v>
      </c>
    </row>
  </sheetData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2060"/>
  </sheetPr>
  <dimension ref="A2:CW52"/>
  <sheetViews>
    <sheetView showGridLines="0" workbookViewId="0">
      <selection activeCell="A38" sqref="A38"/>
    </sheetView>
  </sheetViews>
  <sheetFormatPr defaultRowHeight="14.5" x14ac:dyDescent="0.35"/>
  <cols>
    <col min="2" max="2" width="17.90625" customWidth="1"/>
    <col min="10" max="10" width="13" customWidth="1"/>
    <col min="21" max="21" width="11.36328125" bestFit="1" customWidth="1"/>
  </cols>
  <sheetData>
    <row r="2" spans="1:11" ht="16.5" x14ac:dyDescent="0.45">
      <c r="A2" s="26">
        <v>1</v>
      </c>
      <c r="B2" s="27" t="s">
        <v>28</v>
      </c>
      <c r="C2" s="27"/>
      <c r="D2" s="27"/>
      <c r="E2" s="27"/>
      <c r="F2" s="27"/>
      <c r="G2" s="27"/>
      <c r="H2" s="27"/>
      <c r="J2" s="5" t="s">
        <v>29</v>
      </c>
      <c r="K2" s="5"/>
    </row>
    <row r="3" spans="1:11" x14ac:dyDescent="0.35">
      <c r="J3" s="5" t="s">
        <v>51</v>
      </c>
      <c r="K3" s="5"/>
    </row>
    <row r="4" spans="1:11" x14ac:dyDescent="0.35">
      <c r="J4" s="22" t="s">
        <v>30</v>
      </c>
      <c r="K4" s="28" t="s">
        <v>31</v>
      </c>
    </row>
    <row r="5" spans="1:11" x14ac:dyDescent="0.35">
      <c r="J5" s="11">
        <f>+PV(0.06,4,0,3000,0)</f>
        <v>-2376.280989714061</v>
      </c>
      <c r="K5" s="22">
        <f>-J5*(1+0.06)^4</f>
        <v>2999.9999999999995</v>
      </c>
    </row>
    <row r="12" spans="1:11" x14ac:dyDescent="0.35">
      <c r="A12" s="26">
        <v>2</v>
      </c>
      <c r="B12" s="27" t="s">
        <v>32</v>
      </c>
      <c r="C12" s="27"/>
      <c r="D12" s="27"/>
      <c r="E12" s="27"/>
      <c r="F12" s="27"/>
      <c r="G12" s="27"/>
      <c r="H12" s="27"/>
      <c r="I12" s="27"/>
      <c r="J12" s="27"/>
      <c r="K12" s="27"/>
    </row>
    <row r="19" spans="2:21" x14ac:dyDescent="0.35">
      <c r="U19" s="68"/>
    </row>
    <row r="27" spans="2:21" x14ac:dyDescent="0.35">
      <c r="C27" s="30">
        <v>0.08</v>
      </c>
    </row>
    <row r="28" spans="2:21" x14ac:dyDescent="0.35">
      <c r="C28" s="27">
        <v>1</v>
      </c>
      <c r="D28" s="27">
        <v>2</v>
      </c>
      <c r="E28" s="27">
        <v>3</v>
      </c>
      <c r="F28" s="27">
        <v>4</v>
      </c>
      <c r="G28" s="27">
        <v>5</v>
      </c>
      <c r="H28" s="27">
        <v>6</v>
      </c>
      <c r="I28" s="27">
        <v>7</v>
      </c>
      <c r="J28" s="27">
        <v>8</v>
      </c>
      <c r="K28" s="27">
        <v>9</v>
      </c>
      <c r="L28" s="27">
        <v>10</v>
      </c>
    </row>
    <row r="29" spans="2:21" x14ac:dyDescent="0.35">
      <c r="B29" t="s">
        <v>6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100</v>
      </c>
    </row>
    <row r="30" spans="2:21" x14ac:dyDescent="0.35">
      <c r="B30" t="s">
        <v>5</v>
      </c>
      <c r="C30">
        <v>0</v>
      </c>
      <c r="D30">
        <v>0</v>
      </c>
      <c r="E30">
        <v>0</v>
      </c>
      <c r="F30">
        <v>0</v>
      </c>
      <c r="G30">
        <v>50</v>
      </c>
      <c r="H30">
        <v>0</v>
      </c>
      <c r="I30">
        <v>0</v>
      </c>
      <c r="J30">
        <v>0</v>
      </c>
      <c r="K30">
        <v>0</v>
      </c>
      <c r="L30">
        <v>50</v>
      </c>
    </row>
    <row r="31" spans="2:21" ht="16.5" x14ac:dyDescent="0.35">
      <c r="B31" s="71" t="s">
        <v>81</v>
      </c>
      <c r="C31">
        <f>1/(1+$C$27)^C28</f>
        <v>0.92592592592592582</v>
      </c>
      <c r="D31">
        <f>1/(1+$C$27)^D28</f>
        <v>0.85733882030178321</v>
      </c>
      <c r="E31">
        <f>1/(1+$C$27)^E28</f>
        <v>0.79383224102016958</v>
      </c>
      <c r="F31">
        <f>1/(1+$C$27)^F28</f>
        <v>0.73502985279645328</v>
      </c>
      <c r="G31">
        <f>1/(1+$C$27)^G28</f>
        <v>0.68058319703375303</v>
      </c>
      <c r="H31">
        <f>1/(1+$C$27)^H28</f>
        <v>0.63016962688310452</v>
      </c>
      <c r="I31">
        <f>1/(1+$C$27)^I28</f>
        <v>0.58349039526213387</v>
      </c>
      <c r="J31">
        <f>1/(1+$C$27)^J28</f>
        <v>0.54026888450197574</v>
      </c>
      <c r="K31">
        <f>1/(1+$C$27)^K28</f>
        <v>0.50024896713145905</v>
      </c>
      <c r="L31">
        <f>1/(1+$C$27)^L28</f>
        <v>0.46319348808468425</v>
      </c>
    </row>
    <row r="32" spans="2:21" ht="16.5" x14ac:dyDescent="0.35">
      <c r="B32" s="71"/>
    </row>
    <row r="33" spans="1:101" x14ac:dyDescent="0.35">
      <c r="B33" s="5" t="s">
        <v>64</v>
      </c>
      <c r="C33" s="67">
        <f>+L29*L31</f>
        <v>46.319348808468426</v>
      </c>
      <c r="E33" s="5" t="s">
        <v>34</v>
      </c>
      <c r="F33" s="10">
        <f>+NPV(0.08,C29:L29)</f>
        <v>46.319348808468419</v>
      </c>
    </row>
    <row r="34" spans="1:101" x14ac:dyDescent="0.35">
      <c r="B34" s="5" t="s">
        <v>65</v>
      </c>
      <c r="C34" s="67">
        <f>+(L30*L31)+(G30*G31)</f>
        <v>57.188834255921861</v>
      </c>
      <c r="E34" s="5" t="s">
        <v>35</v>
      </c>
      <c r="F34" s="10">
        <f>+NPV(0.08,C30:L30)</f>
        <v>57.188834255921861</v>
      </c>
    </row>
    <row r="38" spans="1:101" x14ac:dyDescent="0.35">
      <c r="A38" s="26">
        <v>3</v>
      </c>
      <c r="B38" s="27" t="s">
        <v>4</v>
      </c>
      <c r="C38" s="27"/>
      <c r="D38" s="27"/>
      <c r="E38" s="27"/>
      <c r="F38" s="27"/>
      <c r="G38" s="27"/>
      <c r="H38" s="27"/>
      <c r="I38" s="27"/>
      <c r="J38" s="27"/>
      <c r="K38" s="27"/>
    </row>
    <row r="40" spans="1:101" x14ac:dyDescent="0.35">
      <c r="B40" t="s">
        <v>1</v>
      </c>
      <c r="C40" s="2">
        <v>0.1</v>
      </c>
    </row>
    <row r="41" spans="1:101" x14ac:dyDescent="0.35">
      <c r="B41">
        <v>1</v>
      </c>
      <c r="C41">
        <v>2</v>
      </c>
      <c r="D41">
        <v>3</v>
      </c>
      <c r="E41">
        <v>4</v>
      </c>
      <c r="F41">
        <v>5</v>
      </c>
      <c r="G41">
        <v>6</v>
      </c>
      <c r="H41">
        <v>7</v>
      </c>
      <c r="I41">
        <v>8</v>
      </c>
      <c r="J41">
        <v>9</v>
      </c>
      <c r="K41">
        <v>10</v>
      </c>
      <c r="L41">
        <v>11</v>
      </c>
      <c r="M41">
        <v>12</v>
      </c>
      <c r="N41">
        <v>13</v>
      </c>
      <c r="O41">
        <v>14</v>
      </c>
      <c r="P41">
        <v>15</v>
      </c>
      <c r="Q41">
        <v>16</v>
      </c>
      <c r="R41">
        <v>17</v>
      </c>
      <c r="S41">
        <v>18</v>
      </c>
      <c r="T41">
        <v>19</v>
      </c>
      <c r="U41">
        <v>20</v>
      </c>
      <c r="V41">
        <v>21</v>
      </c>
      <c r="W41">
        <v>22</v>
      </c>
      <c r="X41">
        <v>23</v>
      </c>
      <c r="Y41">
        <v>24</v>
      </c>
      <c r="Z41">
        <v>25</v>
      </c>
      <c r="AA41">
        <v>26</v>
      </c>
      <c r="AB41">
        <v>27</v>
      </c>
      <c r="AC41">
        <v>28</v>
      </c>
      <c r="AD41">
        <v>29</v>
      </c>
      <c r="AE41">
        <v>30</v>
      </c>
      <c r="AF41">
        <v>31</v>
      </c>
      <c r="AG41">
        <v>32</v>
      </c>
      <c r="AH41">
        <v>33</v>
      </c>
      <c r="AI41">
        <v>34</v>
      </c>
      <c r="AJ41">
        <v>35</v>
      </c>
      <c r="AK41">
        <v>36</v>
      </c>
      <c r="AL41">
        <v>37</v>
      </c>
      <c r="AM41">
        <v>38</v>
      </c>
      <c r="AN41">
        <v>39</v>
      </c>
      <c r="AO41">
        <v>40</v>
      </c>
      <c r="AP41">
        <v>41</v>
      </c>
      <c r="AQ41">
        <v>42</v>
      </c>
      <c r="AR41">
        <v>43</v>
      </c>
      <c r="AS41">
        <v>44</v>
      </c>
      <c r="AT41">
        <v>45</v>
      </c>
      <c r="AU41">
        <v>46</v>
      </c>
      <c r="AV41">
        <v>47</v>
      </c>
      <c r="AW41">
        <v>48</v>
      </c>
      <c r="AX41">
        <v>49</v>
      </c>
      <c r="AY41">
        <v>50</v>
      </c>
      <c r="AZ41">
        <v>51</v>
      </c>
      <c r="BA41">
        <v>52</v>
      </c>
      <c r="BB41">
        <v>53</v>
      </c>
      <c r="BC41">
        <v>54</v>
      </c>
      <c r="BD41">
        <v>55</v>
      </c>
      <c r="BE41">
        <v>56</v>
      </c>
      <c r="BF41">
        <v>57</v>
      </c>
      <c r="BG41">
        <v>58</v>
      </c>
      <c r="BH41">
        <v>59</v>
      </c>
      <c r="BI41">
        <v>60</v>
      </c>
      <c r="BJ41">
        <v>61</v>
      </c>
      <c r="BK41">
        <v>62</v>
      </c>
      <c r="BL41">
        <v>63</v>
      </c>
      <c r="BM41">
        <v>64</v>
      </c>
      <c r="BN41">
        <v>65</v>
      </c>
      <c r="BO41">
        <v>66</v>
      </c>
      <c r="BP41">
        <v>67</v>
      </c>
      <c r="BQ41">
        <v>68</v>
      </c>
      <c r="BR41">
        <v>69</v>
      </c>
      <c r="BS41">
        <v>70</v>
      </c>
      <c r="BT41">
        <v>71</v>
      </c>
      <c r="BU41">
        <v>72</v>
      </c>
      <c r="BV41">
        <v>73</v>
      </c>
      <c r="BW41">
        <v>74</v>
      </c>
      <c r="BX41">
        <v>75</v>
      </c>
      <c r="BY41">
        <v>76</v>
      </c>
      <c r="BZ41">
        <v>77</v>
      </c>
      <c r="CA41">
        <v>78</v>
      </c>
      <c r="CB41">
        <v>79</v>
      </c>
      <c r="CC41">
        <v>80</v>
      </c>
      <c r="CD41">
        <v>81</v>
      </c>
      <c r="CE41">
        <v>82</v>
      </c>
      <c r="CF41">
        <v>83</v>
      </c>
      <c r="CG41">
        <v>84</v>
      </c>
      <c r="CH41">
        <v>85</v>
      </c>
      <c r="CI41">
        <v>86</v>
      </c>
      <c r="CJ41">
        <v>87</v>
      </c>
      <c r="CK41">
        <v>88</v>
      </c>
      <c r="CL41">
        <v>89</v>
      </c>
      <c r="CM41">
        <v>90</v>
      </c>
      <c r="CN41">
        <v>91</v>
      </c>
      <c r="CO41">
        <v>92</v>
      </c>
      <c r="CP41">
        <v>93</v>
      </c>
      <c r="CQ41">
        <v>94</v>
      </c>
      <c r="CR41">
        <v>95</v>
      </c>
      <c r="CS41">
        <v>96</v>
      </c>
      <c r="CT41">
        <v>97</v>
      </c>
      <c r="CU41">
        <v>98</v>
      </c>
      <c r="CV41">
        <v>99</v>
      </c>
      <c r="CW41">
        <v>100</v>
      </c>
    </row>
    <row r="42" spans="1:101" x14ac:dyDescent="0.35">
      <c r="A42" s="72" t="s">
        <v>45</v>
      </c>
      <c r="B42" s="14">
        <v>1000</v>
      </c>
      <c r="C42" s="14">
        <v>1000</v>
      </c>
      <c r="D42" s="14">
        <v>1000</v>
      </c>
      <c r="E42" s="14">
        <v>1000</v>
      </c>
      <c r="F42" s="14">
        <v>1000</v>
      </c>
      <c r="G42" s="14">
        <v>1000</v>
      </c>
      <c r="H42" s="14">
        <v>1000</v>
      </c>
      <c r="I42" s="14">
        <v>1000</v>
      </c>
      <c r="J42" s="14">
        <v>1000</v>
      </c>
      <c r="K42" s="14">
        <v>1000</v>
      </c>
      <c r="L42" s="14">
        <v>1000</v>
      </c>
      <c r="M42" s="14">
        <v>1000</v>
      </c>
      <c r="N42" s="14">
        <v>1000</v>
      </c>
      <c r="O42" s="14">
        <v>1000</v>
      </c>
      <c r="P42" s="14">
        <v>1000</v>
      </c>
      <c r="Q42" s="14">
        <v>1000</v>
      </c>
      <c r="R42" s="14">
        <v>1000</v>
      </c>
      <c r="S42" s="14">
        <v>1000</v>
      </c>
      <c r="T42" s="14">
        <v>1000</v>
      </c>
      <c r="U42" s="14">
        <v>1000</v>
      </c>
      <c r="V42" s="14">
        <v>1000</v>
      </c>
      <c r="W42" s="14">
        <v>1000</v>
      </c>
      <c r="X42" s="14">
        <v>1000</v>
      </c>
      <c r="Y42" s="14">
        <v>1000</v>
      </c>
      <c r="Z42" s="14">
        <v>1000</v>
      </c>
      <c r="AA42" s="14">
        <v>1000</v>
      </c>
      <c r="AB42" s="14">
        <v>1000</v>
      </c>
      <c r="AC42" s="14">
        <v>1000</v>
      </c>
      <c r="AD42" s="14">
        <v>1000</v>
      </c>
      <c r="AE42" s="14">
        <v>1000</v>
      </c>
      <c r="AF42" s="14">
        <v>1000</v>
      </c>
      <c r="AG42" s="14">
        <v>1000</v>
      </c>
      <c r="AH42" s="14">
        <v>1000</v>
      </c>
      <c r="AI42" s="14">
        <v>1000</v>
      </c>
      <c r="AJ42" s="14">
        <v>1000</v>
      </c>
      <c r="AK42" s="14">
        <v>1000</v>
      </c>
      <c r="AL42" s="14">
        <v>1000</v>
      </c>
      <c r="AM42" s="14">
        <v>1000</v>
      </c>
      <c r="AN42" s="14">
        <v>1000</v>
      </c>
      <c r="AO42" s="14">
        <v>1000</v>
      </c>
      <c r="AP42" s="14">
        <v>1000</v>
      </c>
      <c r="AQ42" s="14">
        <v>1000</v>
      </c>
      <c r="AR42" s="14">
        <v>1000</v>
      </c>
      <c r="AS42" s="14">
        <v>1000</v>
      </c>
      <c r="AT42" s="14">
        <v>1000</v>
      </c>
      <c r="AU42" s="14">
        <v>1000</v>
      </c>
      <c r="AV42" s="14">
        <v>1000</v>
      </c>
      <c r="AW42" s="14">
        <v>1000</v>
      </c>
      <c r="AX42" s="14">
        <v>1000</v>
      </c>
      <c r="AY42" s="14">
        <v>1000</v>
      </c>
      <c r="AZ42" s="14">
        <v>1000</v>
      </c>
      <c r="BA42" s="14">
        <v>1000</v>
      </c>
      <c r="BB42" s="14">
        <v>1000</v>
      </c>
      <c r="BC42" s="14">
        <v>1000</v>
      </c>
      <c r="BD42" s="14">
        <v>1000</v>
      </c>
      <c r="BE42" s="14">
        <v>1000</v>
      </c>
      <c r="BF42" s="14">
        <v>1000</v>
      </c>
      <c r="BG42" s="14">
        <v>1000</v>
      </c>
      <c r="BH42" s="14">
        <v>1000</v>
      </c>
      <c r="BI42" s="14">
        <v>1000</v>
      </c>
      <c r="BJ42" s="14">
        <v>1000</v>
      </c>
      <c r="BK42" s="14">
        <v>1000</v>
      </c>
      <c r="BL42" s="14">
        <v>1000</v>
      </c>
      <c r="BM42" s="14">
        <v>1000</v>
      </c>
      <c r="BN42" s="14">
        <v>1000</v>
      </c>
      <c r="BO42" s="14">
        <v>1000</v>
      </c>
      <c r="BP42" s="14">
        <v>1000</v>
      </c>
      <c r="BQ42" s="14">
        <v>1000</v>
      </c>
      <c r="BR42" s="14">
        <v>1000</v>
      </c>
      <c r="BS42" s="14">
        <v>1000</v>
      </c>
      <c r="BT42" s="14">
        <v>1000</v>
      </c>
      <c r="BU42" s="14">
        <v>1000</v>
      </c>
      <c r="BV42" s="14">
        <v>1000</v>
      </c>
      <c r="BW42" s="14">
        <v>1000</v>
      </c>
      <c r="BX42" s="14">
        <v>1000</v>
      </c>
      <c r="BY42" s="14">
        <v>1000</v>
      </c>
      <c r="BZ42" s="14">
        <v>1000</v>
      </c>
      <c r="CA42" s="14">
        <v>1000</v>
      </c>
      <c r="CB42" s="14">
        <v>1000</v>
      </c>
      <c r="CC42" s="14">
        <v>1000</v>
      </c>
      <c r="CD42" s="14">
        <v>1000</v>
      </c>
      <c r="CE42" s="14">
        <v>1000</v>
      </c>
      <c r="CF42" s="14">
        <v>1000</v>
      </c>
      <c r="CG42" s="14">
        <v>1000</v>
      </c>
      <c r="CH42" s="14">
        <v>1000</v>
      </c>
      <c r="CI42" s="14">
        <v>1000</v>
      </c>
      <c r="CJ42" s="14">
        <v>1000</v>
      </c>
      <c r="CK42" s="14">
        <v>1000</v>
      </c>
      <c r="CL42" s="14">
        <v>1000</v>
      </c>
      <c r="CM42" s="14">
        <v>1000</v>
      </c>
      <c r="CN42" s="14">
        <v>1000</v>
      </c>
      <c r="CO42" s="14">
        <v>1000</v>
      </c>
      <c r="CP42" s="14">
        <v>1000</v>
      </c>
      <c r="CQ42" s="14">
        <v>1000</v>
      </c>
      <c r="CR42" s="14">
        <v>1000</v>
      </c>
      <c r="CS42" s="14">
        <v>1000</v>
      </c>
      <c r="CT42" s="14">
        <v>1000</v>
      </c>
      <c r="CU42" s="14">
        <v>1000</v>
      </c>
      <c r="CV42" s="14">
        <v>1000</v>
      </c>
      <c r="CW42" s="15">
        <v>1000</v>
      </c>
    </row>
    <row r="43" spans="1:101" x14ac:dyDescent="0.35">
      <c r="A43" s="19" t="s">
        <v>44</v>
      </c>
      <c r="B43" s="20">
        <f t="shared" ref="B43:AG43" si="0">+B42/(1+$C$40)^B41</f>
        <v>909.09090909090901</v>
      </c>
      <c r="C43" s="20">
        <f t="shared" si="0"/>
        <v>826.44628099173542</v>
      </c>
      <c r="D43" s="20">
        <f t="shared" si="0"/>
        <v>751.31480090157754</v>
      </c>
      <c r="E43" s="20">
        <f t="shared" si="0"/>
        <v>683.01345536507051</v>
      </c>
      <c r="F43" s="20">
        <f t="shared" si="0"/>
        <v>620.92132305915493</v>
      </c>
      <c r="G43" s="20">
        <f t="shared" si="0"/>
        <v>564.47393005377717</v>
      </c>
      <c r="H43" s="20">
        <f t="shared" si="0"/>
        <v>513.15811823070646</v>
      </c>
      <c r="I43" s="20">
        <f t="shared" si="0"/>
        <v>466.50738020973318</v>
      </c>
      <c r="J43" s="20">
        <f t="shared" si="0"/>
        <v>424.09761837248465</v>
      </c>
      <c r="K43" s="20">
        <f t="shared" si="0"/>
        <v>385.54328942953146</v>
      </c>
      <c r="L43" s="20">
        <f t="shared" si="0"/>
        <v>350.49389948139219</v>
      </c>
      <c r="M43" s="20">
        <f t="shared" si="0"/>
        <v>318.63081771035655</v>
      </c>
      <c r="N43" s="20">
        <f t="shared" si="0"/>
        <v>289.66437973668775</v>
      </c>
      <c r="O43" s="20">
        <f t="shared" si="0"/>
        <v>263.33125430607976</v>
      </c>
      <c r="P43" s="20">
        <f t="shared" si="0"/>
        <v>239.3920493691634</v>
      </c>
      <c r="Q43" s="20">
        <f t="shared" si="0"/>
        <v>217.62913579014852</v>
      </c>
      <c r="R43" s="20">
        <f t="shared" si="0"/>
        <v>197.84466890013502</v>
      </c>
      <c r="S43" s="20">
        <f t="shared" si="0"/>
        <v>179.85878990921364</v>
      </c>
      <c r="T43" s="20">
        <f t="shared" si="0"/>
        <v>163.50799082655783</v>
      </c>
      <c r="U43" s="20">
        <f t="shared" si="0"/>
        <v>148.64362802414348</v>
      </c>
      <c r="V43" s="20">
        <f t="shared" si="0"/>
        <v>135.13057093103953</v>
      </c>
      <c r="W43" s="20">
        <f t="shared" si="0"/>
        <v>122.84597357367227</v>
      </c>
      <c r="X43" s="20">
        <f t="shared" si="0"/>
        <v>111.67815779424751</v>
      </c>
      <c r="Y43" s="20">
        <f t="shared" si="0"/>
        <v>101.52559799477048</v>
      </c>
      <c r="Z43" s="20">
        <f t="shared" si="0"/>
        <v>92.29599817706405</v>
      </c>
      <c r="AA43" s="20">
        <f t="shared" si="0"/>
        <v>83.905452888240049</v>
      </c>
      <c r="AB43" s="20">
        <f t="shared" si="0"/>
        <v>76.277684443854568</v>
      </c>
      <c r="AC43" s="20">
        <f t="shared" si="0"/>
        <v>69.343349494413246</v>
      </c>
      <c r="AD43" s="20">
        <f t="shared" si="0"/>
        <v>63.039408631284772</v>
      </c>
      <c r="AE43" s="20">
        <f t="shared" si="0"/>
        <v>57.308553301167962</v>
      </c>
      <c r="AF43" s="20">
        <f t="shared" si="0"/>
        <v>52.098684819243601</v>
      </c>
      <c r="AG43" s="20">
        <f t="shared" si="0"/>
        <v>47.362440744766907</v>
      </c>
      <c r="AH43" s="20">
        <f t="shared" ref="AH43:BM43" si="1">+AH42/(1+$C$40)^AH41</f>
        <v>43.056764313424459</v>
      </c>
      <c r="AI43" s="20">
        <f t="shared" si="1"/>
        <v>39.142513012204049</v>
      </c>
      <c r="AJ43" s="20">
        <f t="shared" si="1"/>
        <v>35.584102738367314</v>
      </c>
      <c r="AK43" s="20">
        <f t="shared" si="1"/>
        <v>32.349184307606649</v>
      </c>
      <c r="AL43" s="20">
        <f t="shared" si="1"/>
        <v>29.408349370551498</v>
      </c>
      <c r="AM43" s="20">
        <f t="shared" si="1"/>
        <v>26.73486306413772</v>
      </c>
      <c r="AN43" s="20">
        <f t="shared" si="1"/>
        <v>24.304420967397924</v>
      </c>
      <c r="AO43" s="20">
        <f t="shared" si="1"/>
        <v>22.094928152179936</v>
      </c>
      <c r="AP43" s="20">
        <f t="shared" si="1"/>
        <v>20.086298320163575</v>
      </c>
      <c r="AQ43" s="20">
        <f t="shared" si="1"/>
        <v>18.260271200148704</v>
      </c>
      <c r="AR43" s="20">
        <f t="shared" si="1"/>
        <v>16.600246545589727</v>
      </c>
      <c r="AS43" s="20">
        <f t="shared" si="1"/>
        <v>15.091133223263389</v>
      </c>
      <c r="AT43" s="20">
        <f t="shared" si="1"/>
        <v>13.719212021148534</v>
      </c>
      <c r="AU43" s="20">
        <f t="shared" si="1"/>
        <v>12.472010928316848</v>
      </c>
      <c r="AV43" s="20">
        <f t="shared" si="1"/>
        <v>11.338191753015316</v>
      </c>
      <c r="AW43" s="20">
        <f t="shared" si="1"/>
        <v>10.307447048195742</v>
      </c>
      <c r="AX43" s="20">
        <f t="shared" si="1"/>
        <v>9.3704064074506732</v>
      </c>
      <c r="AY43" s="20">
        <f t="shared" si="1"/>
        <v>8.5185512795006115</v>
      </c>
      <c r="AZ43" s="20">
        <f t="shared" si="1"/>
        <v>7.7441375268187373</v>
      </c>
      <c r="BA43" s="20">
        <f t="shared" si="1"/>
        <v>7.0401250243806697</v>
      </c>
      <c r="BB43" s="20">
        <f t="shared" si="1"/>
        <v>6.4001136585278804</v>
      </c>
      <c r="BC43" s="20">
        <f t="shared" si="1"/>
        <v>5.8182851441162553</v>
      </c>
      <c r="BD43" s="20">
        <f t="shared" si="1"/>
        <v>5.2893501310147766</v>
      </c>
      <c r="BE43" s="20">
        <f t="shared" si="1"/>
        <v>4.8085001191043428</v>
      </c>
      <c r="BF43" s="20">
        <f t="shared" si="1"/>
        <v>4.3713637446403109</v>
      </c>
      <c r="BG43" s="20">
        <f t="shared" si="1"/>
        <v>3.9739670405821008</v>
      </c>
      <c r="BH43" s="20">
        <f t="shared" si="1"/>
        <v>3.6126973096200907</v>
      </c>
      <c r="BI43" s="20">
        <f t="shared" si="1"/>
        <v>3.2842702814728102</v>
      </c>
      <c r="BJ43" s="20">
        <f t="shared" si="1"/>
        <v>2.9857002558843724</v>
      </c>
      <c r="BK43" s="20">
        <f t="shared" si="1"/>
        <v>2.7142729598948834</v>
      </c>
      <c r="BL43" s="20">
        <f t="shared" si="1"/>
        <v>2.4675208726317126</v>
      </c>
      <c r="BM43" s="20">
        <f t="shared" si="1"/>
        <v>2.2432007933015568</v>
      </c>
      <c r="BN43" s="20">
        <f t="shared" ref="BN43:CS43" si="2">+BN42/(1+$C$40)^BN41</f>
        <v>2.0392734484559605</v>
      </c>
      <c r="BO43" s="20">
        <f t="shared" si="2"/>
        <v>1.8538849531417823</v>
      </c>
      <c r="BP43" s="20">
        <f t="shared" si="2"/>
        <v>1.6853499574016197</v>
      </c>
      <c r="BQ43" s="20">
        <f t="shared" si="2"/>
        <v>1.5321363249105635</v>
      </c>
      <c r="BR43" s="20">
        <f t="shared" si="2"/>
        <v>1.3928512044641486</v>
      </c>
      <c r="BS43" s="20">
        <f t="shared" si="2"/>
        <v>1.2662283676946804</v>
      </c>
      <c r="BT43" s="20">
        <f t="shared" si="2"/>
        <v>1.1511166979042546</v>
      </c>
      <c r="BU43" s="20">
        <f t="shared" si="2"/>
        <v>1.0464697253675044</v>
      </c>
      <c r="BV43" s="20">
        <f t="shared" si="2"/>
        <v>0.95133611397045836</v>
      </c>
      <c r="BW43" s="20">
        <f t="shared" si="2"/>
        <v>0.86485101270041675</v>
      </c>
      <c r="BX43" s="20">
        <f t="shared" si="2"/>
        <v>0.78622819336401517</v>
      </c>
      <c r="BY43" s="20">
        <f t="shared" si="2"/>
        <v>0.71475290305819561</v>
      </c>
      <c r="BZ43" s="20">
        <f t="shared" si="2"/>
        <v>0.64977536641654132</v>
      </c>
      <c r="CA43" s="20">
        <f t="shared" si="2"/>
        <v>0.59070487856049203</v>
      </c>
      <c r="CB43" s="20">
        <f t="shared" si="2"/>
        <v>0.53700443505499285</v>
      </c>
      <c r="CC43" s="20">
        <f t="shared" si="2"/>
        <v>0.48818585004999343</v>
      </c>
      <c r="CD43" s="20">
        <f t="shared" si="2"/>
        <v>0.44380531822726677</v>
      </c>
      <c r="CE43" s="20">
        <f t="shared" si="2"/>
        <v>0.4034593802066061</v>
      </c>
      <c r="CF43" s="20">
        <f t="shared" si="2"/>
        <v>0.36678125473327816</v>
      </c>
      <c r="CG43" s="20">
        <f t="shared" si="2"/>
        <v>0.33343750430298019</v>
      </c>
      <c r="CH43" s="20">
        <f t="shared" si="2"/>
        <v>0.30312500391180014</v>
      </c>
      <c r="CI43" s="20">
        <f t="shared" si="2"/>
        <v>0.27556818537436373</v>
      </c>
      <c r="CJ43" s="20">
        <f t="shared" si="2"/>
        <v>0.25051653215851244</v>
      </c>
      <c r="CK43" s="20">
        <f t="shared" si="2"/>
        <v>0.22774230196228407</v>
      </c>
      <c r="CL43" s="20">
        <f t="shared" si="2"/>
        <v>0.20703845632934911</v>
      </c>
      <c r="CM43" s="20">
        <f t="shared" si="2"/>
        <v>0.18821677848122645</v>
      </c>
      <c r="CN43" s="20">
        <f t="shared" si="2"/>
        <v>0.17110616225566042</v>
      </c>
      <c r="CO43" s="20">
        <f t="shared" si="2"/>
        <v>0.15555105659605492</v>
      </c>
      <c r="CP43" s="20">
        <f t="shared" si="2"/>
        <v>0.141410051450959</v>
      </c>
      <c r="CQ43" s="20">
        <f t="shared" si="2"/>
        <v>0.12855459222814453</v>
      </c>
      <c r="CR43" s="20">
        <f t="shared" si="2"/>
        <v>0.11686781111649502</v>
      </c>
      <c r="CS43" s="20">
        <f t="shared" si="2"/>
        <v>0.1062434646513591</v>
      </c>
      <c r="CT43" s="20">
        <f t="shared" ref="CT43:CW43" si="3">+CT42/(1+$C$40)^CT41</f>
        <v>9.6584967864871918E-2</v>
      </c>
      <c r="CU43" s="20">
        <f t="shared" si="3"/>
        <v>8.7804516240792635E-2</v>
      </c>
      <c r="CV43" s="20">
        <f t="shared" si="3"/>
        <v>7.9822287491629659E-2</v>
      </c>
      <c r="CW43" s="21">
        <f t="shared" si="3"/>
        <v>7.2565715901481503E-2</v>
      </c>
    </row>
    <row r="44" spans="1:101" x14ac:dyDescent="0.35">
      <c r="A44" s="5" t="s">
        <v>41</v>
      </c>
      <c r="B44" s="5">
        <f>+SUM(B43:CW43)</f>
        <v>9999.274342840974</v>
      </c>
    </row>
    <row r="46" spans="1:101" x14ac:dyDescent="0.35">
      <c r="A46" s="5" t="s">
        <v>46</v>
      </c>
      <c r="B46" s="10">
        <f>+NPV(C40,B42:CW42)</f>
        <v>9999.274342840974</v>
      </c>
      <c r="C46" s="33"/>
      <c r="D46" s="33"/>
      <c r="E46" s="33"/>
    </row>
    <row r="47" spans="1:101" x14ac:dyDescent="0.35">
      <c r="A47" s="33"/>
      <c r="B47" s="33"/>
      <c r="C47" s="54"/>
      <c r="D47" s="33"/>
      <c r="E47" s="33"/>
    </row>
    <row r="48" spans="1:101" x14ac:dyDescent="0.35">
      <c r="A48" s="33"/>
      <c r="B48" s="33"/>
      <c r="C48" s="33"/>
      <c r="D48" s="33"/>
      <c r="E48" s="33"/>
    </row>
    <row r="49" spans="1:5" x14ac:dyDescent="0.35">
      <c r="A49" s="33"/>
      <c r="B49" s="33"/>
      <c r="C49" s="33"/>
      <c r="D49" s="33"/>
      <c r="E49" s="33"/>
    </row>
    <row r="50" spans="1:5" x14ac:dyDescent="0.35">
      <c r="A50" s="33"/>
      <c r="B50" s="33"/>
      <c r="C50" s="33"/>
      <c r="D50" s="33"/>
      <c r="E50" s="33"/>
    </row>
    <row r="51" spans="1:5" x14ac:dyDescent="0.35">
      <c r="A51" s="33"/>
      <c r="B51" s="33"/>
      <c r="C51" s="33"/>
      <c r="D51" s="33"/>
      <c r="E51" s="33"/>
    </row>
    <row r="52" spans="1:5" x14ac:dyDescent="0.35">
      <c r="A52" s="33"/>
      <c r="B52" s="33"/>
      <c r="C52" s="33"/>
      <c r="D52" s="33"/>
      <c r="E52" s="33"/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0000"/>
  </sheetPr>
  <dimension ref="A2:AI38"/>
  <sheetViews>
    <sheetView showGridLines="0" workbookViewId="0">
      <selection activeCell="F42" sqref="F42"/>
    </sheetView>
  </sheetViews>
  <sheetFormatPr defaultRowHeight="14.5" x14ac:dyDescent="0.35"/>
  <cols>
    <col min="2" max="2" width="5.7265625" style="1" customWidth="1"/>
    <col min="3" max="30" width="7.54296875" bestFit="1" customWidth="1"/>
    <col min="31" max="33" width="6.54296875" bestFit="1" customWidth="1"/>
  </cols>
  <sheetData>
    <row r="2" spans="1:35" x14ac:dyDescent="0.35">
      <c r="A2" s="26">
        <v>1</v>
      </c>
      <c r="B2" s="27" t="s">
        <v>36</v>
      </c>
      <c r="C2" s="27"/>
      <c r="D2" s="27"/>
      <c r="E2" s="27"/>
      <c r="F2" s="27"/>
      <c r="G2" s="27"/>
      <c r="H2" s="27"/>
      <c r="I2" s="27"/>
      <c r="J2" s="27"/>
      <c r="K2" s="27"/>
    </row>
    <row r="4" spans="1:35" ht="16.5" x14ac:dyDescent="0.35">
      <c r="C4" s="8" t="s">
        <v>3</v>
      </c>
      <c r="D4" s="8"/>
    </row>
    <row r="6" spans="1:35" s="3" customFormat="1" x14ac:dyDescent="0.35">
      <c r="A6"/>
      <c r="B6" s="1"/>
      <c r="C6" s="3" t="s">
        <v>0</v>
      </c>
    </row>
    <row r="7" spans="1:35" s="3" customFormat="1" x14ac:dyDescent="0.35">
      <c r="A7"/>
      <c r="B7" s="4" t="s">
        <v>52</v>
      </c>
      <c r="C7" s="7">
        <v>0.05</v>
      </c>
      <c r="D7" s="7">
        <v>5.0999999999999997E-2</v>
      </c>
      <c r="E7" s="7">
        <v>5.1999999999999998E-2</v>
      </c>
      <c r="F7" s="7">
        <v>5.2999999999999999E-2</v>
      </c>
      <c r="G7" s="7">
        <v>5.3999999999999999E-2</v>
      </c>
      <c r="H7" s="7">
        <v>5.5E-2</v>
      </c>
      <c r="I7" s="7">
        <v>5.6000000000000001E-2</v>
      </c>
      <c r="J7" s="7">
        <v>5.7000000000000002E-2</v>
      </c>
      <c r="K7" s="7">
        <v>5.8000000000000003E-2</v>
      </c>
      <c r="L7" s="7">
        <v>5.8999999999999997E-2</v>
      </c>
      <c r="M7" s="7">
        <v>5.9999999999999901E-2</v>
      </c>
      <c r="N7" s="7">
        <v>6.0999999999999902E-2</v>
      </c>
      <c r="O7" s="7">
        <v>6.1999999999999902E-2</v>
      </c>
      <c r="P7" s="7">
        <v>6.2999999999999903E-2</v>
      </c>
      <c r="Q7" s="7">
        <v>6.3999999999999904E-2</v>
      </c>
      <c r="R7" s="7">
        <v>6.4999999999999905E-2</v>
      </c>
      <c r="S7" s="7">
        <v>6.5999999999999906E-2</v>
      </c>
      <c r="T7" s="7">
        <v>6.6999999999999907E-2</v>
      </c>
      <c r="U7" s="7">
        <v>6.7999999999999894E-2</v>
      </c>
      <c r="V7" s="7">
        <v>6.8999999999999895E-2</v>
      </c>
      <c r="W7" s="7">
        <v>6.9999999999999896E-2</v>
      </c>
      <c r="X7" s="7">
        <v>7.0999999999999897E-2</v>
      </c>
      <c r="Y7" s="7">
        <v>7.1999999999999897E-2</v>
      </c>
      <c r="Z7" s="7">
        <v>7.2999999999999898E-2</v>
      </c>
      <c r="AA7" s="7">
        <v>7.3999999999999899E-2</v>
      </c>
      <c r="AB7" s="7">
        <v>7.49999999999999E-2</v>
      </c>
      <c r="AC7" s="7">
        <v>7.5999999999999901E-2</v>
      </c>
      <c r="AD7" s="7">
        <v>7.6999999999999902E-2</v>
      </c>
      <c r="AE7" s="7">
        <v>7.7999999999999903E-2</v>
      </c>
      <c r="AF7" s="7">
        <v>7.8999999999999904E-2</v>
      </c>
      <c r="AG7" s="7">
        <v>7.9999999999999905E-2</v>
      </c>
    </row>
    <row r="8" spans="1:35" x14ac:dyDescent="0.35">
      <c r="B8" s="4">
        <v>1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5" x14ac:dyDescent="0.35">
      <c r="B9" s="4">
        <v>2</v>
      </c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5" x14ac:dyDescent="0.35">
      <c r="B10" s="4">
        <v>3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I10" s="6"/>
    </row>
    <row r="11" spans="1:35" x14ac:dyDescent="0.35">
      <c r="B11" s="4">
        <v>4</v>
      </c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5" x14ac:dyDescent="0.35">
      <c r="B12" s="4">
        <v>5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5" x14ac:dyDescent="0.35">
      <c r="B13" s="4">
        <v>6</v>
      </c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</row>
    <row r="14" spans="1:35" x14ac:dyDescent="0.35">
      <c r="B14" s="4">
        <v>7</v>
      </c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</row>
    <row r="15" spans="1:35" x14ac:dyDescent="0.35">
      <c r="B15" s="4">
        <v>8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</row>
    <row r="16" spans="1:35" x14ac:dyDescent="0.35">
      <c r="B16" s="4">
        <v>9</v>
      </c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</row>
    <row r="17" spans="1:33" x14ac:dyDescent="0.35">
      <c r="B17" s="4">
        <v>10</v>
      </c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</row>
    <row r="18" spans="1:33" x14ac:dyDescent="0.35">
      <c r="B18" s="4">
        <v>11</v>
      </c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</row>
    <row r="19" spans="1:33" x14ac:dyDescent="0.35">
      <c r="B19" s="4">
        <v>12</v>
      </c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</row>
    <row r="20" spans="1:33" x14ac:dyDescent="0.35">
      <c r="B20" s="4">
        <v>13</v>
      </c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</row>
    <row r="21" spans="1:33" x14ac:dyDescent="0.35">
      <c r="B21" s="4">
        <v>14</v>
      </c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</row>
    <row r="22" spans="1:33" x14ac:dyDescent="0.35">
      <c r="B22" s="4">
        <v>15</v>
      </c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</row>
    <row r="23" spans="1:33" x14ac:dyDescent="0.35">
      <c r="B23" s="4">
        <v>16</v>
      </c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</row>
    <row r="24" spans="1:33" x14ac:dyDescent="0.35">
      <c r="B24" s="4">
        <v>17</v>
      </c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</row>
    <row r="25" spans="1:33" x14ac:dyDescent="0.35">
      <c r="B25" s="4">
        <v>18</v>
      </c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</row>
    <row r="26" spans="1:33" x14ac:dyDescent="0.35">
      <c r="B26" s="4">
        <v>19</v>
      </c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</row>
    <row r="27" spans="1:33" x14ac:dyDescent="0.35">
      <c r="B27" s="4">
        <v>20</v>
      </c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9"/>
    </row>
    <row r="28" spans="1:33" x14ac:dyDescent="0.35">
      <c r="B28" s="4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9"/>
    </row>
    <row r="30" spans="1:33" x14ac:dyDescent="0.35">
      <c r="A30" s="26">
        <v>2</v>
      </c>
      <c r="B30" s="27" t="s">
        <v>38</v>
      </c>
      <c r="C30" s="27"/>
      <c r="D30" s="27"/>
      <c r="E30" s="27"/>
      <c r="F30" s="27"/>
      <c r="G30" s="27"/>
      <c r="H30" s="27"/>
      <c r="I30" s="27"/>
      <c r="J30" s="27"/>
      <c r="K30" s="27"/>
      <c r="L30" s="36"/>
    </row>
    <row r="31" spans="1:33" s="33" customFormat="1" x14ac:dyDescent="0.35">
      <c r="A31" s="31"/>
      <c r="B31" s="32"/>
      <c r="C31" s="32"/>
      <c r="D31" s="32"/>
      <c r="E31" s="32"/>
      <c r="F31" s="32"/>
      <c r="G31" s="32"/>
      <c r="H31" s="32"/>
      <c r="I31" s="32"/>
      <c r="J31" s="32"/>
      <c r="K31" s="32"/>
    </row>
    <row r="32" spans="1:33" s="33" customFormat="1" x14ac:dyDescent="0.35">
      <c r="A32" s="31"/>
      <c r="B32" s="32"/>
      <c r="C32" s="32"/>
      <c r="D32" s="32"/>
      <c r="E32" s="32"/>
      <c r="F32" s="32"/>
      <c r="G32" s="32"/>
      <c r="H32" s="32"/>
      <c r="I32" s="32"/>
      <c r="J32" s="32"/>
      <c r="K32" s="32"/>
    </row>
    <row r="33" spans="1:11" s="33" customFormat="1" x14ac:dyDescent="0.35">
      <c r="A33" s="31"/>
      <c r="B33" s="32"/>
      <c r="C33" s="32"/>
      <c r="D33" s="32"/>
      <c r="E33" s="32"/>
      <c r="F33" s="32"/>
      <c r="G33" s="32"/>
      <c r="H33" s="32"/>
      <c r="I33" s="32"/>
      <c r="J33" s="32"/>
      <c r="K33" s="32"/>
    </row>
    <row r="34" spans="1:11" s="33" customFormat="1" x14ac:dyDescent="0.35">
      <c r="A34" s="31"/>
      <c r="B34" s="32"/>
      <c r="C34" s="32"/>
      <c r="D34" s="32"/>
      <c r="E34" s="32"/>
      <c r="F34" s="32"/>
      <c r="G34" s="32"/>
      <c r="H34" s="32"/>
      <c r="I34" s="32"/>
      <c r="J34" s="32"/>
      <c r="K34" s="32"/>
    </row>
    <row r="35" spans="1:11" s="33" customFormat="1" x14ac:dyDescent="0.35">
      <c r="A35" s="31"/>
      <c r="B35" s="32"/>
      <c r="C35" s="32"/>
      <c r="D35" s="32"/>
      <c r="E35" s="32"/>
      <c r="F35" s="32"/>
      <c r="G35" s="32"/>
      <c r="H35" s="32"/>
      <c r="I35" s="32"/>
      <c r="J35" s="32"/>
      <c r="K35" s="32"/>
    </row>
    <row r="36" spans="1:11" s="33" customFormat="1" x14ac:dyDescent="0.35">
      <c r="A36" s="31"/>
      <c r="B36" s="32"/>
      <c r="C36" s="32"/>
      <c r="D36" s="32"/>
      <c r="E36" s="32"/>
      <c r="F36" s="32"/>
      <c r="G36" s="32"/>
      <c r="H36" s="32"/>
      <c r="I36" s="32"/>
      <c r="J36" s="32"/>
      <c r="K36" s="32"/>
    </row>
    <row r="37" spans="1:11" s="33" customFormat="1" x14ac:dyDescent="0.35">
      <c r="A37" s="31"/>
      <c r="B37" s="32"/>
      <c r="C37" s="32"/>
      <c r="D37" s="32"/>
      <c r="E37" s="32"/>
      <c r="F37" s="32"/>
      <c r="G37" s="32"/>
      <c r="H37" s="32"/>
      <c r="I37" s="32"/>
      <c r="J37" s="32"/>
      <c r="K37" s="32"/>
    </row>
    <row r="38" spans="1:11" s="33" customFormat="1" x14ac:dyDescent="0.35">
      <c r="A38" s="31"/>
      <c r="B38" s="32"/>
      <c r="C38" s="32"/>
      <c r="D38" s="32"/>
      <c r="E38" s="32"/>
      <c r="F38" s="32"/>
      <c r="G38" s="32"/>
      <c r="H38" s="32"/>
      <c r="I38" s="32"/>
      <c r="J38" s="32"/>
      <c r="K38" s="32"/>
    </row>
  </sheetData>
  <pageMargins left="0.7" right="0.7" top="0.75" bottom="0.75" header="0.3" footer="0.3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2060"/>
  </sheetPr>
  <dimension ref="A2:AI49"/>
  <sheetViews>
    <sheetView showGridLines="0" workbookViewId="0">
      <selection activeCell="D45" sqref="D45"/>
    </sheetView>
  </sheetViews>
  <sheetFormatPr defaultRowHeight="14.5" x14ac:dyDescent="0.35"/>
  <cols>
    <col min="2" max="2" width="16.08984375" style="1" customWidth="1"/>
    <col min="3" max="3" width="7.54296875" bestFit="1" customWidth="1"/>
    <col min="4" max="4" width="9.453125" bestFit="1" customWidth="1"/>
    <col min="5" max="30" width="7.54296875" bestFit="1" customWidth="1"/>
    <col min="31" max="33" width="6.54296875" bestFit="1" customWidth="1"/>
  </cols>
  <sheetData>
    <row r="2" spans="1:35" x14ac:dyDescent="0.35">
      <c r="A2" s="26">
        <v>1</v>
      </c>
      <c r="B2" s="27" t="s">
        <v>36</v>
      </c>
      <c r="C2" s="27"/>
      <c r="D2" s="27"/>
      <c r="E2" s="27"/>
      <c r="F2" s="27"/>
      <c r="G2" s="27"/>
      <c r="H2" s="27"/>
      <c r="I2" s="27"/>
      <c r="J2" s="27"/>
      <c r="K2" s="27"/>
    </row>
    <row r="4" spans="1:35" ht="16.5" x14ac:dyDescent="0.35">
      <c r="C4" s="8" t="s">
        <v>3</v>
      </c>
      <c r="D4" s="8"/>
      <c r="F4" s="12" t="s">
        <v>53</v>
      </c>
      <c r="G4" s="12"/>
      <c r="H4" s="12"/>
      <c r="I4" s="12"/>
      <c r="J4" s="12"/>
    </row>
    <row r="6" spans="1:35" s="3" customFormat="1" x14ac:dyDescent="0.35">
      <c r="A6"/>
      <c r="B6" s="1"/>
      <c r="C6" s="3" t="s">
        <v>0</v>
      </c>
    </row>
    <row r="7" spans="1:35" s="3" customFormat="1" x14ac:dyDescent="0.35">
      <c r="A7"/>
      <c r="B7" s="4" t="s">
        <v>2</v>
      </c>
      <c r="C7" s="7">
        <v>0.05</v>
      </c>
      <c r="D7" s="7">
        <v>5.0999999999999997E-2</v>
      </c>
      <c r="E7" s="7">
        <v>5.1999999999999998E-2</v>
      </c>
      <c r="F7" s="7">
        <v>5.2999999999999999E-2</v>
      </c>
      <c r="G7" s="7">
        <v>5.3999999999999999E-2</v>
      </c>
      <c r="H7" s="7">
        <v>5.5E-2</v>
      </c>
      <c r="I7" s="7">
        <v>5.6000000000000001E-2</v>
      </c>
      <c r="J7" s="7">
        <v>5.7000000000000002E-2</v>
      </c>
      <c r="K7" s="7">
        <v>5.8000000000000003E-2</v>
      </c>
      <c r="L7" s="7">
        <v>5.8999999999999997E-2</v>
      </c>
      <c r="M7" s="7">
        <v>5.9999999999999901E-2</v>
      </c>
      <c r="N7" s="7">
        <v>6.0999999999999902E-2</v>
      </c>
      <c r="O7" s="7">
        <v>6.1999999999999902E-2</v>
      </c>
      <c r="P7" s="7">
        <v>6.2999999999999903E-2</v>
      </c>
      <c r="Q7" s="7">
        <v>6.3999999999999904E-2</v>
      </c>
      <c r="R7" s="7">
        <v>6.4999999999999905E-2</v>
      </c>
      <c r="S7" s="7">
        <v>6.5999999999999906E-2</v>
      </c>
      <c r="T7" s="7">
        <v>6.6999999999999907E-2</v>
      </c>
      <c r="U7" s="7">
        <v>6.7999999999999894E-2</v>
      </c>
      <c r="V7" s="7">
        <v>6.8999999999999895E-2</v>
      </c>
      <c r="W7" s="7">
        <v>6.9999999999999896E-2</v>
      </c>
      <c r="X7" s="7">
        <v>7.0999999999999897E-2</v>
      </c>
      <c r="Y7" s="7">
        <v>7.1999999999999897E-2</v>
      </c>
      <c r="Z7" s="7">
        <v>7.2999999999999898E-2</v>
      </c>
      <c r="AA7" s="7">
        <v>7.3999999999999899E-2</v>
      </c>
      <c r="AB7" s="7">
        <v>7.49999999999999E-2</v>
      </c>
      <c r="AC7" s="7">
        <v>7.5999999999999901E-2</v>
      </c>
      <c r="AD7" s="7">
        <v>7.6999999999999902E-2</v>
      </c>
      <c r="AE7" s="7">
        <v>7.7999999999999903E-2</v>
      </c>
      <c r="AF7" s="7">
        <v>7.8999999999999904E-2</v>
      </c>
      <c r="AG7" s="7">
        <v>7.9999999999999905E-2</v>
      </c>
    </row>
    <row r="8" spans="1:35" x14ac:dyDescent="0.35">
      <c r="B8" s="4">
        <v>1</v>
      </c>
      <c r="C8" s="6">
        <f>+(((1+C$7)^$B8)-1)/((1+C$7)^$B8*C$7)</f>
        <v>0.95238095238095311</v>
      </c>
      <c r="D8" s="6">
        <f>+(((1+D$7)^$B8)-1)/((1+D$7)^$B8*D$7)</f>
        <v>0.95147478591817203</v>
      </c>
      <c r="E8" s="6">
        <f t="shared" ref="E8:AG17" si="0">+(((1+E$7)^$B8)-1)/((1+E$7)^$B8*E$7)</f>
        <v>0.95057034220532399</v>
      </c>
      <c r="F8" s="6">
        <f t="shared" si="0"/>
        <v>0.94966761633428187</v>
      </c>
      <c r="G8" s="6">
        <f t="shared" si="0"/>
        <v>0.94876660341556063</v>
      </c>
      <c r="H8" s="6">
        <f t="shared" si="0"/>
        <v>0.94786729857819796</v>
      </c>
      <c r="I8" s="6">
        <f t="shared" si="0"/>
        <v>0.94696969696969779</v>
      </c>
      <c r="J8" s="6">
        <f t="shared" si="0"/>
        <v>0.94607379375591205</v>
      </c>
      <c r="K8" s="6">
        <f t="shared" si="0"/>
        <v>0.94517958412098368</v>
      </c>
      <c r="L8" s="6">
        <f t="shared" si="0"/>
        <v>0.94428706326723233</v>
      </c>
      <c r="M8" s="6">
        <f t="shared" si="0"/>
        <v>0.94339622641509346</v>
      </c>
      <c r="N8" s="6">
        <f t="shared" si="0"/>
        <v>0.94250706880301671</v>
      </c>
      <c r="O8" s="6">
        <f t="shared" si="0"/>
        <v>0.94161958568738136</v>
      </c>
      <c r="P8" s="6">
        <f t="shared" si="0"/>
        <v>0.94073377234242783</v>
      </c>
      <c r="Q8" s="6">
        <f t="shared" si="0"/>
        <v>0.93984962406014938</v>
      </c>
      <c r="R8" s="6">
        <f t="shared" si="0"/>
        <v>0.9389671361502353</v>
      </c>
      <c r="S8" s="6">
        <f t="shared" si="0"/>
        <v>0.93808630393996162</v>
      </c>
      <c r="T8" s="6">
        <f t="shared" si="0"/>
        <v>0.93720712277413365</v>
      </c>
      <c r="U8" s="6">
        <f t="shared" si="0"/>
        <v>0.93632958801498078</v>
      </c>
      <c r="V8" s="6">
        <f t="shared" si="0"/>
        <v>0.93545369504209619</v>
      </c>
      <c r="W8" s="6">
        <f t="shared" si="0"/>
        <v>0.93457943925233578</v>
      </c>
      <c r="X8" s="6">
        <f t="shared" si="0"/>
        <v>0.93370681605975803</v>
      </c>
      <c r="Y8" s="6">
        <f t="shared" si="0"/>
        <v>0.93283582089552186</v>
      </c>
      <c r="Z8" s="6">
        <f t="shared" si="0"/>
        <v>0.93196644920782934</v>
      </c>
      <c r="AA8" s="6">
        <f t="shared" si="0"/>
        <v>0.93109869646182442</v>
      </c>
      <c r="AB8" s="6">
        <f t="shared" si="0"/>
        <v>0.93023255813953554</v>
      </c>
      <c r="AC8" s="6">
        <f t="shared" si="0"/>
        <v>0.9293680297397765</v>
      </c>
      <c r="AD8" s="6">
        <f t="shared" si="0"/>
        <v>0.92850510677808795</v>
      </c>
      <c r="AE8" s="6">
        <f t="shared" si="0"/>
        <v>0.92764378478664145</v>
      </c>
      <c r="AF8" s="6">
        <f t="shared" si="0"/>
        <v>0.92678405931418051</v>
      </c>
      <c r="AG8" s="6">
        <f t="shared" si="0"/>
        <v>0.92592592592592549</v>
      </c>
    </row>
    <row r="9" spans="1:35" x14ac:dyDescent="0.35">
      <c r="B9" s="4">
        <v>2</v>
      </c>
      <c r="C9" s="6">
        <f>+(((1+C$7)^$B9)-1)/((1+C$7)^$B9*C$7)</f>
        <v>1.8594104308390027</v>
      </c>
      <c r="D9" s="6">
        <f>+(((1+D$7)^$B9)-1)/((1+D$7)^$B9*D$7)</f>
        <v>1.8567790541562059</v>
      </c>
      <c r="E9" s="6">
        <f t="shared" si="0"/>
        <v>1.8541543176856707</v>
      </c>
      <c r="F9" s="6">
        <f t="shared" si="0"/>
        <v>1.8515361978483209</v>
      </c>
      <c r="G9" s="6">
        <f t="shared" si="0"/>
        <v>1.848924671172258</v>
      </c>
      <c r="H9" s="6">
        <f t="shared" si="0"/>
        <v>1.8463197142921308</v>
      </c>
      <c r="I9" s="6">
        <f t="shared" si="0"/>
        <v>1.8437213039485785</v>
      </c>
      <c r="J9" s="6">
        <f t="shared" si="0"/>
        <v>1.8411294169876178</v>
      </c>
      <c r="K9" s="6">
        <f t="shared" si="0"/>
        <v>1.8385440303600975</v>
      </c>
      <c r="L9" s="6">
        <f t="shared" si="0"/>
        <v>1.8359651211210883</v>
      </c>
      <c r="M9" s="6">
        <f t="shared" si="0"/>
        <v>1.8333926664293336</v>
      </c>
      <c r="N9" s="6">
        <f t="shared" si="0"/>
        <v>1.8308266435466716</v>
      </c>
      <c r="O9" s="6">
        <f t="shared" si="0"/>
        <v>1.8282670298374577</v>
      </c>
      <c r="P9" s="6">
        <f t="shared" si="0"/>
        <v>1.8257138027680406</v>
      </c>
      <c r="Q9" s="6">
        <f t="shared" si="0"/>
        <v>1.8231669399061536</v>
      </c>
      <c r="R9" s="6">
        <f t="shared" si="0"/>
        <v>1.8206264189204087</v>
      </c>
      <c r="S9" s="6">
        <f t="shared" si="0"/>
        <v>1.8180922175797012</v>
      </c>
      <c r="T9" s="6">
        <f t="shared" si="0"/>
        <v>1.8155643137527029</v>
      </c>
      <c r="U9" s="6">
        <f t="shared" si="0"/>
        <v>1.8130426854072847</v>
      </c>
      <c r="V9" s="6">
        <f t="shared" si="0"/>
        <v>1.8105273106100068</v>
      </c>
      <c r="W9" s="6">
        <f t="shared" si="0"/>
        <v>1.8080181675255462</v>
      </c>
      <c r="X9" s="6">
        <f t="shared" si="0"/>
        <v>1.8055152344162089</v>
      </c>
      <c r="Y9" s="6">
        <f t="shared" si="0"/>
        <v>1.8030184896413455</v>
      </c>
      <c r="Z9" s="6">
        <f t="shared" si="0"/>
        <v>1.8005279116568771</v>
      </c>
      <c r="AA9" s="6">
        <f t="shared" si="0"/>
        <v>1.7980434790147344</v>
      </c>
      <c r="AB9" s="6">
        <f t="shared" si="0"/>
        <v>1.7955651703623596</v>
      </c>
      <c r="AC9" s="6">
        <f t="shared" si="0"/>
        <v>1.7930929644421714</v>
      </c>
      <c r="AD9" s="6">
        <f t="shared" si="0"/>
        <v>1.7906268400910765</v>
      </c>
      <c r="AE9" s="6">
        <f t="shared" si="0"/>
        <v>1.7881667762399267</v>
      </c>
      <c r="AF9" s="6">
        <f t="shared" si="0"/>
        <v>1.7857127519130496</v>
      </c>
      <c r="AG9" s="6">
        <f t="shared" si="0"/>
        <v>1.783264746227708</v>
      </c>
    </row>
    <row r="10" spans="1:35" x14ac:dyDescent="0.35">
      <c r="B10" s="4">
        <v>3</v>
      </c>
      <c r="C10" s="6">
        <f t="shared" ref="C10:R27" si="1">+(((1+C$7)^$B10)-1)/((1+C$7)^$B10*C$7)</f>
        <v>2.7232480293704802</v>
      </c>
      <c r="D10" s="6">
        <f t="shared" si="1"/>
        <v>2.7181532389687977</v>
      </c>
      <c r="E10" s="6">
        <f t="shared" si="1"/>
        <v>2.7130744464692693</v>
      </c>
      <c r="F10" s="6">
        <f t="shared" si="1"/>
        <v>2.7080115839015373</v>
      </c>
      <c r="G10" s="6">
        <f t="shared" si="1"/>
        <v>2.7029645836548943</v>
      </c>
      <c r="H10" s="6">
        <f t="shared" si="1"/>
        <v>2.6979333784759518</v>
      </c>
      <c r="I10" s="6">
        <f t="shared" si="1"/>
        <v>2.6929179014664575</v>
      </c>
      <c r="J10" s="6">
        <f t="shared" si="1"/>
        <v>2.6879180860809999</v>
      </c>
      <c r="K10" s="6">
        <f t="shared" si="1"/>
        <v>2.6829338661248561</v>
      </c>
      <c r="L10" s="6">
        <f t="shared" si="1"/>
        <v>2.6779651757517349</v>
      </c>
      <c r="M10" s="6">
        <f t="shared" si="1"/>
        <v>2.6730119494616336</v>
      </c>
      <c r="N10" s="6">
        <f t="shared" si="1"/>
        <v>2.6680741220986537</v>
      </c>
      <c r="O10" s="6">
        <f t="shared" si="1"/>
        <v>2.6631516288488295</v>
      </c>
      <c r="P10" s="6">
        <f t="shared" si="1"/>
        <v>2.6582444052380443</v>
      </c>
      <c r="Q10" s="6">
        <f t="shared" si="1"/>
        <v>2.6533523871298423</v>
      </c>
      <c r="R10" s="6">
        <f t="shared" si="1"/>
        <v>2.6484755107233884</v>
      </c>
      <c r="S10" s="6">
        <f t="shared" si="0"/>
        <v>2.6436137125513133</v>
      </c>
      <c r="T10" s="6">
        <f t="shared" si="0"/>
        <v>2.6387669294776979</v>
      </c>
      <c r="U10" s="6">
        <f t="shared" si="0"/>
        <v>2.6339350986959578</v>
      </c>
      <c r="V10" s="6">
        <f t="shared" si="0"/>
        <v>2.6291181577268556</v>
      </c>
      <c r="W10" s="6">
        <f t="shared" si="0"/>
        <v>2.6243160444163984</v>
      </c>
      <c r="X10" s="6">
        <f t="shared" si="0"/>
        <v>2.6195286969339024</v>
      </c>
      <c r="Y10" s="6">
        <f t="shared" si="0"/>
        <v>2.6147560537699115</v>
      </c>
      <c r="Z10" s="6">
        <f t="shared" si="0"/>
        <v>2.6099980537342753</v>
      </c>
      <c r="AA10" s="6">
        <f t="shared" si="0"/>
        <v>2.6052546359541284</v>
      </c>
      <c r="AB10" s="6">
        <f t="shared" si="0"/>
        <v>2.6005257398719634</v>
      </c>
      <c r="AC10" s="6">
        <f t="shared" si="0"/>
        <v>2.5958113052436524</v>
      </c>
      <c r="AD10" s="6">
        <f t="shared" si="0"/>
        <v>2.5911112721365628</v>
      </c>
      <c r="AE10" s="6">
        <f t="shared" si="0"/>
        <v>2.5864255809275756</v>
      </c>
      <c r="AF10" s="6">
        <f t="shared" si="0"/>
        <v>2.5817541723012525</v>
      </c>
      <c r="AG10" s="6">
        <f t="shared" si="0"/>
        <v>2.5770969872478777</v>
      </c>
      <c r="AI10" s="6"/>
    </row>
    <row r="11" spans="1:35" x14ac:dyDescent="0.35">
      <c r="B11" s="4">
        <v>4</v>
      </c>
      <c r="C11" s="6">
        <f t="shared" si="1"/>
        <v>3.5459505041623602</v>
      </c>
      <c r="D11" s="6">
        <f t="shared" si="1"/>
        <v>3.5377290570587991</v>
      </c>
      <c r="E11" s="6">
        <f t="shared" si="0"/>
        <v>3.5295384472141369</v>
      </c>
      <c r="F11" s="6">
        <f t="shared" si="0"/>
        <v>3.521378522223682</v>
      </c>
      <c r="G11" s="6">
        <f t="shared" si="0"/>
        <v>3.5132491306023672</v>
      </c>
      <c r="H11" s="6">
        <f t="shared" si="0"/>
        <v>3.5051501217781533</v>
      </c>
      <c r="I11" s="6">
        <f t="shared" si="0"/>
        <v>3.497081346085662</v>
      </c>
      <c r="J11" s="6">
        <f t="shared" si="0"/>
        <v>3.489042654759698</v>
      </c>
      <c r="K11" s="6">
        <f t="shared" si="0"/>
        <v>3.4810338999289749</v>
      </c>
      <c r="L11" s="6">
        <f t="shared" si="0"/>
        <v>3.4730549346097597</v>
      </c>
      <c r="M11" s="6">
        <f t="shared" si="0"/>
        <v>3.4651056126996562</v>
      </c>
      <c r="N11" s="6">
        <f t="shared" si="0"/>
        <v>3.4571857889714002</v>
      </c>
      <c r="O11" s="6">
        <f t="shared" si="0"/>
        <v>3.4492953190666951</v>
      </c>
      <c r="P11" s="6">
        <f t="shared" si="0"/>
        <v>3.4414340594901645</v>
      </c>
      <c r="Q11" s="6">
        <f t="shared" si="0"/>
        <v>3.4336018676032336</v>
      </c>
      <c r="R11" s="6">
        <f t="shared" si="0"/>
        <v>3.4257986016182063</v>
      </c>
      <c r="S11" s="6">
        <f t="shared" si="0"/>
        <v>3.4180241205922264</v>
      </c>
      <c r="T11" s="6">
        <f t="shared" si="0"/>
        <v>3.4102782844214596</v>
      </c>
      <c r="U11" s="6">
        <f t="shared" si="0"/>
        <v>3.4025609538351671</v>
      </c>
      <c r="V11" s="6">
        <f t="shared" si="0"/>
        <v>3.3948719903899494</v>
      </c>
      <c r="W11" s="6">
        <f t="shared" si="0"/>
        <v>3.3872112564639227</v>
      </c>
      <c r="X11" s="6">
        <f t="shared" si="0"/>
        <v>3.3795786152510772</v>
      </c>
      <c r="Y11" s="6">
        <f t="shared" si="0"/>
        <v>3.371973930755515</v>
      </c>
      <c r="Z11" s="6">
        <f t="shared" si="0"/>
        <v>3.3643970677859052</v>
      </c>
      <c r="AA11" s="6">
        <f t="shared" si="0"/>
        <v>3.3568478919498408</v>
      </c>
      <c r="AB11" s="6">
        <f t="shared" si="0"/>
        <v>3.3493262696483392</v>
      </c>
      <c r="AC11" s="6">
        <f t="shared" si="0"/>
        <v>3.34183206807031</v>
      </c>
      <c r="AD11" s="6">
        <f t="shared" si="0"/>
        <v>3.3343651551871538</v>
      </c>
      <c r="AE11" s="6">
        <f t="shared" si="0"/>
        <v>3.3269253997472861</v>
      </c>
      <c r="AF11" s="6">
        <f t="shared" si="0"/>
        <v>3.3195126712708545</v>
      </c>
      <c r="AG11" s="6">
        <f t="shared" si="0"/>
        <v>3.3121268400443311</v>
      </c>
    </row>
    <row r="12" spans="1:35" x14ac:dyDescent="0.35">
      <c r="B12" s="4">
        <v>5</v>
      </c>
      <c r="C12" s="6">
        <f t="shared" si="1"/>
        <v>4.3294766706308208</v>
      </c>
      <c r="D12" s="6">
        <f t="shared" si="1"/>
        <v>4.3175347831196937</v>
      </c>
      <c r="E12" s="6">
        <f t="shared" si="0"/>
        <v>4.3056449118005089</v>
      </c>
      <c r="F12" s="6">
        <f t="shared" si="0"/>
        <v>4.2938067637451862</v>
      </c>
      <c r="G12" s="6">
        <f t="shared" si="0"/>
        <v>4.2820200480098372</v>
      </c>
      <c r="H12" s="6">
        <f t="shared" si="0"/>
        <v>4.2702844756191016</v>
      </c>
      <c r="I12" s="6">
        <f t="shared" si="0"/>
        <v>4.258599759550818</v>
      </c>
      <c r="J12" s="6">
        <f t="shared" si="0"/>
        <v>4.2469656147206223</v>
      </c>
      <c r="K12" s="6">
        <f t="shared" si="0"/>
        <v>4.2353817579668949</v>
      </c>
      <c r="L12" s="6">
        <f t="shared" si="0"/>
        <v>4.2238479080356557</v>
      </c>
      <c r="M12" s="6">
        <f t="shared" si="0"/>
        <v>4.2123637855657137</v>
      </c>
      <c r="N12" s="6">
        <f t="shared" si="0"/>
        <v>4.2009291130738946</v>
      </c>
      <c r="O12" s="6">
        <f t="shared" si="0"/>
        <v>4.1895436149403906</v>
      </c>
      <c r="P12" s="6">
        <f t="shared" si="0"/>
        <v>4.1782070173943229</v>
      </c>
      <c r="Q12" s="6">
        <f t="shared" si="0"/>
        <v>4.1669190484992793</v>
      </c>
      <c r="R12" s="6">
        <f t="shared" si="0"/>
        <v>4.1556794381391624</v>
      </c>
      <c r="S12" s="6">
        <f t="shared" si="0"/>
        <v>4.1444879180039651</v>
      </c>
      <c r="T12" s="6">
        <f t="shared" si="0"/>
        <v>4.1333442215758769</v>
      </c>
      <c r="U12" s="6">
        <f t="shared" si="0"/>
        <v>4.1222480841153262</v>
      </c>
      <c r="V12" s="6">
        <f t="shared" si="0"/>
        <v>4.1111992426472881</v>
      </c>
      <c r="W12" s="6">
        <f t="shared" si="0"/>
        <v>4.1001974359475915</v>
      </c>
      <c r="X12" s="6">
        <f t="shared" si="0"/>
        <v>4.0892424045294851</v>
      </c>
      <c r="Y12" s="6">
        <f t="shared" si="0"/>
        <v>4.0783338906301454</v>
      </c>
      <c r="Z12" s="6">
        <f t="shared" si="0"/>
        <v>4.0674716381974898</v>
      </c>
      <c r="AA12" s="6">
        <f t="shared" si="0"/>
        <v>4.0566553928769462</v>
      </c>
      <c r="AB12" s="6">
        <f t="shared" si="0"/>
        <v>4.0458849019984564</v>
      </c>
      <c r="AC12" s="6">
        <f t="shared" si="0"/>
        <v>4.0351599145634856</v>
      </c>
      <c r="AD12" s="6">
        <f t="shared" si="0"/>
        <v>4.0244801812322706</v>
      </c>
      <c r="AE12" s="6">
        <f t="shared" si="0"/>
        <v>4.013845454311026</v>
      </c>
      <c r="AF12" s="6">
        <f t="shared" si="0"/>
        <v>4.0032554877394393</v>
      </c>
      <c r="AG12" s="6">
        <f t="shared" si="0"/>
        <v>3.9927100370780844</v>
      </c>
    </row>
    <row r="13" spans="1:35" x14ac:dyDescent="0.35">
      <c r="B13" s="4">
        <v>6</v>
      </c>
      <c r="C13" s="6">
        <f t="shared" si="1"/>
        <v>5.0756920672674468</v>
      </c>
      <c r="D13" s="6">
        <f t="shared" si="1"/>
        <v>5.0595002693812505</v>
      </c>
      <c r="E13" s="6">
        <f t="shared" si="0"/>
        <v>5.0433886994301442</v>
      </c>
      <c r="F13" s="6">
        <f t="shared" si="0"/>
        <v>5.0273568506601976</v>
      </c>
      <c r="G13" s="6">
        <f t="shared" si="0"/>
        <v>5.0114042201231843</v>
      </c>
      <c r="H13" s="6">
        <f t="shared" si="0"/>
        <v>4.9955303086436986</v>
      </c>
      <c r="I13" s="6">
        <f t="shared" si="0"/>
        <v>4.9797346207867585</v>
      </c>
      <c r="J13" s="6">
        <f t="shared" si="0"/>
        <v>4.9640166648255653</v>
      </c>
      <c r="K13" s="6">
        <f t="shared" si="0"/>
        <v>4.948375952709732</v>
      </c>
      <c r="L13" s="6">
        <f t="shared" si="0"/>
        <v>4.9328120000336684</v>
      </c>
      <c r="M13" s="6">
        <f t="shared" si="0"/>
        <v>4.9173243260053905</v>
      </c>
      <c r="N13" s="6">
        <f t="shared" si="0"/>
        <v>4.901912453415548</v>
      </c>
      <c r="O13" s="6">
        <f t="shared" si="0"/>
        <v>4.8865759086067699</v>
      </c>
      <c r="P13" s="6">
        <f t="shared" si="0"/>
        <v>4.8713142214433889</v>
      </c>
      <c r="Q13" s="6">
        <f t="shared" si="0"/>
        <v>4.8561269252812762</v>
      </c>
      <c r="R13" s="6">
        <f t="shared" si="0"/>
        <v>4.8410135569381794</v>
      </c>
      <c r="S13" s="6">
        <f t="shared" si="0"/>
        <v>4.8259736566641314</v>
      </c>
      <c r="T13" s="6">
        <f t="shared" si="0"/>
        <v>4.8110067681123496</v>
      </c>
      <c r="U13" s="6">
        <f t="shared" si="0"/>
        <v>4.7961124383102289</v>
      </c>
      <c r="V13" s="6">
        <f t="shared" si="0"/>
        <v>4.7812902176307652</v>
      </c>
      <c r="W13" s="6">
        <f t="shared" si="0"/>
        <v>4.7665396597641037</v>
      </c>
      <c r="X13" s="6">
        <f t="shared" si="0"/>
        <v>4.7518603216895308</v>
      </c>
      <c r="Y13" s="6">
        <f t="shared" si="0"/>
        <v>4.7372517636475244</v>
      </c>
      <c r="Z13" s="6">
        <f t="shared" si="0"/>
        <v>4.7227135491122931</v>
      </c>
      <c r="AA13" s="6">
        <f t="shared" si="0"/>
        <v>4.7082452447643828</v>
      </c>
      <c r="AB13" s="6">
        <f t="shared" si="0"/>
        <v>4.6938464204636805</v>
      </c>
      <c r="AC13" s="6">
        <f t="shared" si="0"/>
        <v>4.6795166492225695</v>
      </c>
      <c r="AD13" s="6">
        <f t="shared" si="0"/>
        <v>4.6652555071794541</v>
      </c>
      <c r="AE13" s="6">
        <f t="shared" si="0"/>
        <v>4.6510625735723803</v>
      </c>
      <c r="AF13" s="6">
        <f t="shared" si="0"/>
        <v>4.6369374307131048</v>
      </c>
      <c r="AG13" s="6">
        <f t="shared" si="0"/>
        <v>4.6228796639611884</v>
      </c>
    </row>
    <row r="14" spans="1:35" x14ac:dyDescent="0.35">
      <c r="B14" s="4">
        <v>7</v>
      </c>
      <c r="C14" s="6">
        <f t="shared" si="1"/>
        <v>5.7863733973975711</v>
      </c>
      <c r="D14" s="6">
        <f t="shared" si="1"/>
        <v>5.7654617215806372</v>
      </c>
      <c r="E14" s="6">
        <f t="shared" si="0"/>
        <v>5.7446660640970952</v>
      </c>
      <c r="F14" s="6">
        <f t="shared" si="0"/>
        <v>5.7239856131625784</v>
      </c>
      <c r="G14" s="6">
        <f t="shared" si="0"/>
        <v>5.7034195636842364</v>
      </c>
      <c r="H14" s="6">
        <f t="shared" si="0"/>
        <v>5.6829671171978173</v>
      </c>
      <c r="I14" s="6">
        <f t="shared" si="0"/>
        <v>5.6626274818056448</v>
      </c>
      <c r="J14" s="6">
        <f t="shared" si="0"/>
        <v>5.6423998721150079</v>
      </c>
      <c r="K14" s="6">
        <f t="shared" si="0"/>
        <v>5.6222835091774392</v>
      </c>
      <c r="L14" s="6">
        <f t="shared" si="0"/>
        <v>5.6022776204283939</v>
      </c>
      <c r="M14" s="6">
        <f t="shared" si="0"/>
        <v>5.582381439627726</v>
      </c>
      <c r="N14" s="6">
        <f t="shared" si="0"/>
        <v>5.5625942068007044</v>
      </c>
      <c r="O14" s="6">
        <f t="shared" si="0"/>
        <v>5.5429151681796327</v>
      </c>
      <c r="P14" s="6">
        <f t="shared" si="0"/>
        <v>5.5233435761461811</v>
      </c>
      <c r="Q14" s="6">
        <f t="shared" si="0"/>
        <v>5.5038786891741305</v>
      </c>
      <c r="R14" s="6">
        <f t="shared" si="0"/>
        <v>5.4845197717729395</v>
      </c>
      <c r="S14" s="6">
        <f t="shared" si="0"/>
        <v>5.4652660944316427</v>
      </c>
      <c r="T14" s="6">
        <f t="shared" si="0"/>
        <v>5.4461169335635908</v>
      </c>
      <c r="U14" s="6">
        <f t="shared" si="0"/>
        <v>5.427071571451525</v>
      </c>
      <c r="V14" s="6">
        <f t="shared" si="0"/>
        <v>5.4081292961934215</v>
      </c>
      <c r="W14" s="6">
        <f t="shared" si="0"/>
        <v>5.3892894016486954</v>
      </c>
      <c r="X14" s="6">
        <f t="shared" si="0"/>
        <v>5.3705511873851828</v>
      </c>
      <c r="Y14" s="6">
        <f t="shared" si="0"/>
        <v>5.3519139586264215</v>
      </c>
      <c r="Z14" s="6">
        <f t="shared" si="0"/>
        <v>5.3333770261997131</v>
      </c>
      <c r="AA14" s="6">
        <f t="shared" si="0"/>
        <v>5.3149397064845276</v>
      </c>
      <c r="AB14" s="6">
        <f t="shared" si="0"/>
        <v>5.2966013213615657</v>
      </c>
      <c r="AC14" s="6">
        <f t="shared" si="0"/>
        <v>5.2783611981622389</v>
      </c>
      <c r="AD14" s="6">
        <f t="shared" si="0"/>
        <v>5.2602186696188076</v>
      </c>
      <c r="AE14" s="6">
        <f t="shared" si="0"/>
        <v>5.2421730738148238</v>
      </c>
      <c r="AF14" s="6">
        <f t="shared" si="0"/>
        <v>5.224223754136335</v>
      </c>
      <c r="AG14" s="6">
        <f t="shared" si="0"/>
        <v>5.2063700592233229</v>
      </c>
    </row>
    <row r="15" spans="1:35" x14ac:dyDescent="0.35">
      <c r="B15" s="4">
        <v>8</v>
      </c>
      <c r="C15" s="6">
        <f t="shared" si="1"/>
        <v>6.4632127594262556</v>
      </c>
      <c r="D15" s="6">
        <f t="shared" si="1"/>
        <v>6.4371662431785328</v>
      </c>
      <c r="E15" s="6">
        <f t="shared" si="0"/>
        <v>6.4112795286094091</v>
      </c>
      <c r="F15" s="6">
        <f t="shared" si="0"/>
        <v>6.3855513895181186</v>
      </c>
      <c r="G15" s="6">
        <f t="shared" si="0"/>
        <v>6.3599806107061063</v>
      </c>
      <c r="H15" s="6">
        <f t="shared" si="0"/>
        <v>6.3345659878652301</v>
      </c>
      <c r="I15" s="6">
        <f t="shared" si="0"/>
        <v>6.3093063274674668</v>
      </c>
      <c r="J15" s="6">
        <f t="shared" si="0"/>
        <v>6.2842004466556389</v>
      </c>
      <c r="K15" s="6">
        <f t="shared" si="0"/>
        <v>6.2592471731355754</v>
      </c>
      <c r="L15" s="6">
        <f t="shared" si="0"/>
        <v>6.2344453450693038</v>
      </c>
      <c r="M15" s="6">
        <f t="shared" si="0"/>
        <v>6.2097938109695541</v>
      </c>
      <c r="N15" s="6">
        <f t="shared" si="0"/>
        <v>6.1852914295953871</v>
      </c>
      <c r="O15" s="6">
        <f t="shared" si="0"/>
        <v>6.1609370698489956</v>
      </c>
      <c r="P15" s="6">
        <f t="shared" si="0"/>
        <v>6.1367296106737363</v>
      </c>
      <c r="Q15" s="6">
        <f t="shared" si="0"/>
        <v>6.1126679409531297</v>
      </c>
      <c r="R15" s="6">
        <f t="shared" si="0"/>
        <v>6.088750959411211</v>
      </c>
      <c r="S15" s="6">
        <f t="shared" si="0"/>
        <v>6.0649775745137369</v>
      </c>
      <c r="T15" s="6">
        <f t="shared" si="0"/>
        <v>6.0413467043707501</v>
      </c>
      <c r="U15" s="6">
        <f t="shared" si="0"/>
        <v>6.0178572766400054</v>
      </c>
      <c r="V15" s="6">
        <f t="shared" si="0"/>
        <v>5.9945082284316387</v>
      </c>
      <c r="W15" s="6">
        <f t="shared" si="0"/>
        <v>5.971298506213734</v>
      </c>
      <c r="X15" s="6">
        <f t="shared" si="0"/>
        <v>5.9482270657191263</v>
      </c>
      <c r="Y15" s="6">
        <f t="shared" si="0"/>
        <v>5.9252928718530056</v>
      </c>
      <c r="Z15" s="6">
        <f t="shared" si="0"/>
        <v>5.9024948986017831</v>
      </c>
      <c r="AA15" s="6">
        <f t="shared" si="0"/>
        <v>5.8798321289427635</v>
      </c>
      <c r="AB15" s="6">
        <f t="shared" si="0"/>
        <v>5.857303554754945</v>
      </c>
      <c r="AC15" s="6">
        <f t="shared" si="0"/>
        <v>5.8349081767307069</v>
      </c>
      <c r="AD15" s="6">
        <f t="shared" si="0"/>
        <v>5.8126450042885871</v>
      </c>
      <c r="AE15" s="6">
        <f t="shared" si="0"/>
        <v>5.7905130554868496</v>
      </c>
      <c r="AF15" s="6">
        <f t="shared" si="0"/>
        <v>5.7685113569382169</v>
      </c>
      <c r="AG15" s="6">
        <f t="shared" si="0"/>
        <v>5.7466389437252987</v>
      </c>
    </row>
    <row r="16" spans="1:35" x14ac:dyDescent="0.35">
      <c r="B16" s="4">
        <v>9</v>
      </c>
      <c r="C16" s="6">
        <f t="shared" si="1"/>
        <v>7.107821675644054</v>
      </c>
      <c r="D16" s="6">
        <f t="shared" si="1"/>
        <v>7.0762761590661585</v>
      </c>
      <c r="E16" s="6">
        <f t="shared" si="0"/>
        <v>7.0449425176895524</v>
      </c>
      <c r="F16" s="6">
        <f t="shared" si="0"/>
        <v>7.0138189833980231</v>
      </c>
      <c r="G16" s="6">
        <f t="shared" si="0"/>
        <v>6.9829038052240113</v>
      </c>
      <c r="H16" s="6">
        <f t="shared" si="0"/>
        <v>6.9521952491613543</v>
      </c>
      <c r="I16" s="6">
        <f t="shared" si="0"/>
        <v>6.9216915979805558</v>
      </c>
      <c r="J16" s="6">
        <f t="shared" si="0"/>
        <v>6.8913911510460144</v>
      </c>
      <c r="K16" s="6">
        <f t="shared" si="0"/>
        <v>6.8612922241357053</v>
      </c>
      <c r="L16" s="6">
        <f t="shared" si="0"/>
        <v>6.8313931492627979</v>
      </c>
      <c r="M16" s="6">
        <f t="shared" si="0"/>
        <v>6.8016922744995787</v>
      </c>
      <c r="N16" s="6">
        <f t="shared" si="0"/>
        <v>6.7721879638033826</v>
      </c>
      <c r="O16" s="6">
        <f t="shared" si="0"/>
        <v>6.742878596844629</v>
      </c>
      <c r="P16" s="6">
        <f t="shared" si="0"/>
        <v>6.7137625688370068</v>
      </c>
      <c r="Q16" s="6">
        <f t="shared" si="0"/>
        <v>6.6848382903694832</v>
      </c>
      <c r="R16" s="6">
        <f t="shared" si="0"/>
        <v>6.6561041872405751</v>
      </c>
      <c r="S16" s="6">
        <f t="shared" si="0"/>
        <v>6.6275587002943119</v>
      </c>
      <c r="T16" s="6">
        <f t="shared" si="0"/>
        <v>6.5992002852584353</v>
      </c>
      <c r="U16" s="6">
        <f t="shared" si="0"/>
        <v>6.5710274125842751</v>
      </c>
      <c r="V16" s="6">
        <f t="shared" si="0"/>
        <v>6.5430385672887184</v>
      </c>
      <c r="W16" s="6">
        <f t="shared" si="0"/>
        <v>6.515232248797882</v>
      </c>
      <c r="X16" s="6">
        <f t="shared" si="0"/>
        <v>6.4876069707928359</v>
      </c>
      <c r="Y16" s="6">
        <f t="shared" si="0"/>
        <v>6.4601612610569079</v>
      </c>
      <c r="Z16" s="6">
        <f t="shared" si="0"/>
        <v>6.4328936613250551</v>
      </c>
      <c r="AA16" s="6">
        <f t="shared" si="0"/>
        <v>6.4058027271347902</v>
      </c>
      <c r="AB16" s="6">
        <f t="shared" si="0"/>
        <v>6.3788870276790197</v>
      </c>
      <c r="AC16" s="6">
        <f t="shared" si="0"/>
        <v>6.3521451456605078</v>
      </c>
      <c r="AD16" s="6">
        <f t="shared" si="0"/>
        <v>6.325575677148179</v>
      </c>
      <c r="AE16" s="6">
        <f t="shared" si="0"/>
        <v>6.2991772314349257</v>
      </c>
      <c r="AF16" s="6">
        <f t="shared" si="0"/>
        <v>6.2729484308973289</v>
      </c>
      <c r="AG16" s="6">
        <f t="shared" si="0"/>
        <v>6.246887910856759</v>
      </c>
    </row>
    <row r="17" spans="1:33" x14ac:dyDescent="0.35">
      <c r="B17" s="4">
        <v>10</v>
      </c>
      <c r="C17" s="6">
        <f t="shared" si="1"/>
        <v>7.7217349291848123</v>
      </c>
      <c r="D17" s="6">
        <f t="shared" si="1"/>
        <v>7.6843731294635171</v>
      </c>
      <c r="E17" s="6">
        <f t="shared" si="0"/>
        <v>7.6472837620623126</v>
      </c>
      <c r="F17" s="6">
        <f t="shared" si="0"/>
        <v>7.6104643716980265</v>
      </c>
      <c r="G17" s="6">
        <f t="shared" si="0"/>
        <v>7.5739125286755318</v>
      </c>
      <c r="H17" s="6">
        <f t="shared" si="0"/>
        <v>7.5376258285889612</v>
      </c>
      <c r="I17" s="6">
        <f t="shared" si="0"/>
        <v>7.5016018920270424</v>
      </c>
      <c r="J17" s="6">
        <f t="shared" si="0"/>
        <v>7.4658383642819448</v>
      </c>
      <c r="K17" s="6">
        <f t="shared" si="0"/>
        <v>7.4303329150621016</v>
      </c>
      <c r="L17" s="6">
        <f t="shared" si="0"/>
        <v>7.395083238208497</v>
      </c>
      <c r="M17" s="6">
        <f t="shared" ref="M17:AG27" si="2">+(((1+M$7)^$B17)-1)/((1+M$7)^$B17*M$7)</f>
        <v>7.3600870514146983</v>
      </c>
      <c r="N17" s="6">
        <f t="shared" si="2"/>
        <v>7.3253420959504094</v>
      </c>
      <c r="O17" s="6">
        <f t="shared" si="2"/>
        <v>7.2908461363885388</v>
      </c>
      <c r="P17" s="6">
        <f t="shared" si="2"/>
        <v>7.2565969603358482</v>
      </c>
      <c r="Q17" s="6">
        <f t="shared" si="2"/>
        <v>7.222592378166806</v>
      </c>
      <c r="R17" s="6">
        <f t="shared" si="2"/>
        <v>7.1888302227611041</v>
      </c>
      <c r="S17" s="6">
        <f t="shared" si="2"/>
        <v>7.1553083492441969</v>
      </c>
      <c r="T17" s="6">
        <f t="shared" si="2"/>
        <v>7.1220246347314298</v>
      </c>
      <c r="U17" s="6">
        <f t="shared" si="2"/>
        <v>7.0889769780751646</v>
      </c>
      <c r="V17" s="6">
        <f t="shared" si="2"/>
        <v>7.0561632996152666</v>
      </c>
      <c r="W17" s="6">
        <f t="shared" si="2"/>
        <v>7.023581540932601</v>
      </c>
      <c r="X17" s="6">
        <f t="shared" si="2"/>
        <v>6.9912296646058243</v>
      </c>
      <c r="Y17" s="6">
        <f t="shared" si="2"/>
        <v>6.9591056539709975</v>
      </c>
      <c r="Z17" s="6">
        <f t="shared" si="2"/>
        <v>6.9272075128844888</v>
      </c>
      <c r="AA17" s="6">
        <f t="shared" si="2"/>
        <v>6.8955332654886314</v>
      </c>
      <c r="AB17" s="6">
        <f t="shared" si="2"/>
        <v>6.8640809559804836</v>
      </c>
      <c r="AC17" s="6">
        <f t="shared" si="2"/>
        <v>6.832848648383373</v>
      </c>
      <c r="AD17" s="6">
        <f t="shared" si="2"/>
        <v>6.8018344263214292</v>
      </c>
      <c r="AE17" s="6">
        <f t="shared" si="2"/>
        <v>6.7710363927967787</v>
      </c>
      <c r="AF17" s="6">
        <f t="shared" si="2"/>
        <v>6.7404526699697218</v>
      </c>
      <c r="AG17" s="6">
        <f t="shared" si="2"/>
        <v>6.7100813989414441</v>
      </c>
    </row>
    <row r="18" spans="1:33" x14ac:dyDescent="0.35">
      <c r="B18" s="4">
        <v>11</v>
      </c>
      <c r="C18" s="6">
        <f t="shared" si="1"/>
        <v>8.3064142182712501</v>
      </c>
      <c r="D18" s="6">
        <f t="shared" si="1"/>
        <v>8.2629620641898374</v>
      </c>
      <c r="E18" s="6">
        <f t="shared" si="1"/>
        <v>8.2198514848501087</v>
      </c>
      <c r="F18" s="6">
        <f t="shared" si="1"/>
        <v>8.1770791754017331</v>
      </c>
      <c r="G18" s="6">
        <f t="shared" si="1"/>
        <v>8.1346418678135972</v>
      </c>
      <c r="H18" s="6">
        <f t="shared" si="1"/>
        <v>8.0925363304160758</v>
      </c>
      <c r="I18" s="6">
        <f t="shared" si="1"/>
        <v>8.0507593674498512</v>
      </c>
      <c r="J18" s="6">
        <f t="shared" si="1"/>
        <v>8.009307818620572</v>
      </c>
      <c r="K18" s="6">
        <f t="shared" si="1"/>
        <v>7.9681785586598322</v>
      </c>
      <c r="L18" s="6">
        <f t="shared" si="1"/>
        <v>7.9273684968918765</v>
      </c>
      <c r="M18" s="6">
        <f t="shared" si="1"/>
        <v>7.8868745768063189</v>
      </c>
      <c r="N18" s="6">
        <f t="shared" si="1"/>
        <v>7.8466937756365782</v>
      </c>
      <c r="O18" s="6">
        <f t="shared" si="1"/>
        <v>7.8068231039440104</v>
      </c>
      <c r="P18" s="6">
        <f t="shared" si="1"/>
        <v>7.7672596052077596</v>
      </c>
      <c r="Q18" s="6">
        <f t="shared" si="1"/>
        <v>7.7280003554199315</v>
      </c>
      <c r="R18" s="6">
        <f t="shared" si="1"/>
        <v>7.6890424626864826</v>
      </c>
      <c r="S18" s="6">
        <f t="shared" si="2"/>
        <v>7.6503830668332045</v>
      </c>
      <c r="T18" s="6">
        <f t="shared" si="2"/>
        <v>7.6120193390172748</v>
      </c>
      <c r="U18" s="6">
        <f t="shared" si="2"/>
        <v>7.5739484813437858</v>
      </c>
      <c r="V18" s="6">
        <f t="shared" si="2"/>
        <v>7.5361677264876219</v>
      </c>
      <c r="W18" s="6">
        <f t="shared" si="2"/>
        <v>7.4986743373201872</v>
      </c>
      <c r="X18" s="6">
        <f t="shared" si="2"/>
        <v>7.4614656065413856</v>
      </c>
      <c r="Y18" s="6">
        <f t="shared" si="2"/>
        <v>7.4245388563162287</v>
      </c>
      <c r="Z18" s="6">
        <f t="shared" si="2"/>
        <v>7.3878914379165792</v>
      </c>
      <c r="AA18" s="6">
        <f t="shared" si="2"/>
        <v>7.3515207313674411</v>
      </c>
      <c r="AB18" s="6">
        <f t="shared" si="2"/>
        <v>7.3154241450981266</v>
      </c>
      <c r="AC18" s="6">
        <f t="shared" si="2"/>
        <v>7.2795991155979296</v>
      </c>
      <c r="AD18" s="6">
        <f t="shared" si="2"/>
        <v>7.2440431070765383</v>
      </c>
      <c r="AE18" s="6">
        <f t="shared" si="2"/>
        <v>7.2087536111287358</v>
      </c>
      <c r="AF18" s="6">
        <f t="shared" si="2"/>
        <v>7.1737281464038212</v>
      </c>
      <c r="AG18" s="6">
        <f t="shared" si="2"/>
        <v>7.1389642582791142</v>
      </c>
    </row>
    <row r="19" spans="1:33" x14ac:dyDescent="0.35">
      <c r="B19" s="4">
        <v>12</v>
      </c>
      <c r="C19" s="6">
        <f t="shared" si="1"/>
        <v>8.8632516364488083</v>
      </c>
      <c r="D19" s="6">
        <f t="shared" si="1"/>
        <v>8.8134748469931843</v>
      </c>
      <c r="E19" s="6">
        <f t="shared" si="1"/>
        <v>8.7641173810362272</v>
      </c>
      <c r="F19" s="6">
        <f t="shared" si="1"/>
        <v>8.7151749054147523</v>
      </c>
      <c r="G19" s="6">
        <f t="shared" si="1"/>
        <v>8.6666431383430726</v>
      </c>
      <c r="H19" s="6">
        <f t="shared" si="1"/>
        <v>8.6185178487356175</v>
      </c>
      <c r="I19" s="6">
        <f t="shared" si="1"/>
        <v>8.5707948555396332</v>
      </c>
      <c r="J19" s="6">
        <f t="shared" si="1"/>
        <v>8.5234700270771722</v>
      </c>
      <c r="K19" s="6">
        <f t="shared" si="1"/>
        <v>8.4765392803968158</v>
      </c>
      <c r="L19" s="6">
        <f t="shared" si="1"/>
        <v>8.4299985806344448</v>
      </c>
      <c r="M19" s="6">
        <f t="shared" si="1"/>
        <v>8.3838439403833203</v>
      </c>
      <c r="N19" s="6">
        <f t="shared" si="1"/>
        <v>8.3380714190731187</v>
      </c>
      <c r="O19" s="6">
        <f t="shared" si="1"/>
        <v>8.2926771223578264</v>
      </c>
      <c r="P19" s="6">
        <f t="shared" si="1"/>
        <v>8.2476572015124745</v>
      </c>
      <c r="Q19" s="6">
        <f t="shared" si="1"/>
        <v>8.2030078528382813</v>
      </c>
      <c r="R19" s="6">
        <f t="shared" si="1"/>
        <v>8.1587253170765095</v>
      </c>
      <c r="S19" s="6">
        <f t="shared" si="2"/>
        <v>8.1148058788303992</v>
      </c>
      <c r="T19" s="6">
        <f t="shared" si="2"/>
        <v>8.0712458659955715</v>
      </c>
      <c r="U19" s="6">
        <f t="shared" si="2"/>
        <v>8.028041649198304</v>
      </c>
      <c r="V19" s="6">
        <f t="shared" si="2"/>
        <v>7.9851896412419299</v>
      </c>
      <c r="W19" s="6">
        <f t="shared" si="2"/>
        <v>7.9426862965609226</v>
      </c>
      <c r="X19" s="6">
        <f t="shared" si="2"/>
        <v>7.9005281106829024</v>
      </c>
      <c r="Y19" s="6">
        <f t="shared" si="2"/>
        <v>7.8587116196979769</v>
      </c>
      <c r="Z19" s="6">
        <f t="shared" si="2"/>
        <v>7.817233399735863</v>
      </c>
      <c r="AA19" s="6">
        <f t="shared" si="2"/>
        <v>7.7760900664501325</v>
      </c>
      <c r="AB19" s="6">
        <f t="shared" si="2"/>
        <v>7.7352782745098869</v>
      </c>
      <c r="AC19" s="6">
        <f t="shared" si="2"/>
        <v>7.694794717098449</v>
      </c>
      <c r="AD19" s="6">
        <f t="shared" si="2"/>
        <v>7.6546361254192563</v>
      </c>
      <c r="AE19" s="6">
        <f t="shared" si="2"/>
        <v>7.6147992682084764</v>
      </c>
      <c r="AF19" s="6">
        <f t="shared" si="2"/>
        <v>7.5752809512547001</v>
      </c>
      <c r="AG19" s="6">
        <f t="shared" si="2"/>
        <v>7.5360780169251074</v>
      </c>
    </row>
    <row r="20" spans="1:33" x14ac:dyDescent="0.35">
      <c r="B20" s="4">
        <v>13</v>
      </c>
      <c r="C20" s="6">
        <f t="shared" si="1"/>
        <v>9.3935729870941067</v>
      </c>
      <c r="D20" s="6">
        <f t="shared" si="1"/>
        <v>9.337273879156216</v>
      </c>
      <c r="E20" s="6">
        <f t="shared" si="1"/>
        <v>9.2814804002245488</v>
      </c>
      <c r="F20" s="6">
        <f t="shared" si="1"/>
        <v>9.226186994695869</v>
      </c>
      <c r="G20" s="6">
        <f t="shared" si="1"/>
        <v>9.1713881767960839</v>
      </c>
      <c r="H20" s="6">
        <f t="shared" si="1"/>
        <v>9.1170785296072197</v>
      </c>
      <c r="I20" s="6">
        <f t="shared" si="1"/>
        <v>9.0632527041095017</v>
      </c>
      <c r="J20" s="6">
        <f t="shared" si="1"/>
        <v>9.0099054182376275</v>
      </c>
      <c r="K20" s="6">
        <f t="shared" si="1"/>
        <v>8.957031455951622</v>
      </c>
      <c r="L20" s="6">
        <f t="shared" si="1"/>
        <v>8.9046256663214773</v>
      </c>
      <c r="M20" s="6">
        <f t="shared" si="1"/>
        <v>8.8526829626257744</v>
      </c>
      <c r="N20" s="6">
        <f t="shared" si="1"/>
        <v>8.8011983214638292</v>
      </c>
      <c r="O20" s="6">
        <f t="shared" si="1"/>
        <v>8.7501667818811928</v>
      </c>
      <c r="P20" s="6">
        <f t="shared" si="1"/>
        <v>8.699583444508443</v>
      </c>
      <c r="Q20" s="6">
        <f t="shared" si="1"/>
        <v>8.6494434707126704</v>
      </c>
      <c r="R20" s="6">
        <f t="shared" si="1"/>
        <v>8.599742081761983</v>
      </c>
      <c r="S20" s="6">
        <f t="shared" si="2"/>
        <v>8.5504745580022501</v>
      </c>
      <c r="T20" s="6">
        <f t="shared" si="2"/>
        <v>8.5016362380464603</v>
      </c>
      <c r="U20" s="6">
        <f t="shared" si="2"/>
        <v>8.4532225179759397</v>
      </c>
      <c r="V20" s="6">
        <f t="shared" si="2"/>
        <v>8.4052288505537227</v>
      </c>
      <c r="W20" s="6">
        <f t="shared" si="2"/>
        <v>8.3576507444494617</v>
      </c>
      <c r="X20" s="6">
        <f t="shared" si="2"/>
        <v>8.3104837634760997</v>
      </c>
      <c r="Y20" s="6">
        <f t="shared" si="2"/>
        <v>8.2637235258376656</v>
      </c>
      <c r="Z20" s="6">
        <f t="shared" si="2"/>
        <v>8.2173657033885039</v>
      </c>
      <c r="AA20" s="6">
        <f t="shared" si="2"/>
        <v>8.171406020903289</v>
      </c>
      <c r="AB20" s="6">
        <f t="shared" si="2"/>
        <v>8.1258402553580353</v>
      </c>
      <c r="AC20" s="6">
        <f t="shared" si="2"/>
        <v>8.080664235221608</v>
      </c>
      <c r="AD20" s="6">
        <f t="shared" si="2"/>
        <v>8.0358738397578993</v>
      </c>
      <c r="AE20" s="6">
        <f t="shared" si="2"/>
        <v>7.9914649983381043</v>
      </c>
      <c r="AF20" s="6">
        <f t="shared" si="2"/>
        <v>7.9474336897633924</v>
      </c>
      <c r="AG20" s="6">
        <f t="shared" si="2"/>
        <v>7.9037759415973214</v>
      </c>
    </row>
    <row r="21" spans="1:33" x14ac:dyDescent="0.35">
      <c r="B21" s="4">
        <v>14</v>
      </c>
      <c r="C21" s="6">
        <f t="shared" si="1"/>
        <v>9.8986409400896225</v>
      </c>
      <c r="D21" s="6">
        <f t="shared" si="1"/>
        <v>9.8356554511476837</v>
      </c>
      <c r="E21" s="6">
        <f t="shared" si="1"/>
        <v>9.7732703424187743</v>
      </c>
      <c r="F21" s="6">
        <f t="shared" si="1"/>
        <v>9.7114786274414726</v>
      </c>
      <c r="G21" s="6">
        <f t="shared" si="1"/>
        <v>9.6502734125200043</v>
      </c>
      <c r="H21" s="6">
        <f t="shared" si="1"/>
        <v>9.5896478953622939</v>
      </c>
      <c r="I21" s="6">
        <f t="shared" si="1"/>
        <v>9.5295953637400572</v>
      </c>
      <c r="J21" s="6">
        <f t="shared" si="1"/>
        <v>9.4701091941699413</v>
      </c>
      <c r="K21" s="6">
        <f t="shared" si="1"/>
        <v>9.4111828506159014</v>
      </c>
      <c r="L21" s="6">
        <f t="shared" si="1"/>
        <v>9.3528098832119699</v>
      </c>
      <c r="M21" s="6">
        <f t="shared" si="1"/>
        <v>9.2949839270054504</v>
      </c>
      <c r="N21" s="6">
        <f t="shared" si="1"/>
        <v>9.2376987007199141</v>
      </c>
      <c r="O21" s="6">
        <f t="shared" si="1"/>
        <v>9.1809480055378483</v>
      </c>
      <c r="P21" s="6">
        <f t="shared" si="1"/>
        <v>9.1247257239025821</v>
      </c>
      <c r="Q21" s="6">
        <f t="shared" si="1"/>
        <v>9.0690258183389751</v>
      </c>
      <c r="R21" s="6">
        <f t="shared" si="1"/>
        <v>9.0138423302929436</v>
      </c>
      <c r="S21" s="6">
        <f t="shared" si="2"/>
        <v>8.9591693789889781</v>
      </c>
      <c r="T21" s="6">
        <f t="shared" si="2"/>
        <v>8.9050011603059627</v>
      </c>
      <c r="U21" s="6">
        <f t="shared" si="2"/>
        <v>8.8513319456703563</v>
      </c>
      <c r="V21" s="6">
        <f t="shared" si="2"/>
        <v>8.7981560809670007</v>
      </c>
      <c r="W21" s="6">
        <f t="shared" si="2"/>
        <v>8.7454679854667869</v>
      </c>
      <c r="X21" s="6">
        <f t="shared" si="2"/>
        <v>8.6932621507713375</v>
      </c>
      <c r="Y21" s="6">
        <f t="shared" si="2"/>
        <v>8.6415331397739426</v>
      </c>
      <c r="Z21" s="6">
        <f t="shared" si="2"/>
        <v>8.5902755856370021</v>
      </c>
      <c r="AA21" s="6">
        <f t="shared" si="2"/>
        <v>8.5394841907851866</v>
      </c>
      <c r="AB21" s="6">
        <f t="shared" si="2"/>
        <v>8.4891537259144521</v>
      </c>
      <c r="AC21" s="6">
        <f t="shared" si="2"/>
        <v>8.4392790290163653</v>
      </c>
      <c r="AD21" s="6">
        <f t="shared" si="2"/>
        <v>8.3898550044177345</v>
      </c>
      <c r="AE21" s="6">
        <f t="shared" si="2"/>
        <v>8.3408766218349761</v>
      </c>
      <c r="AF21" s="6">
        <f t="shared" si="2"/>
        <v>8.2923389154433682</v>
      </c>
      <c r="AG21" s="6">
        <f t="shared" si="2"/>
        <v>8.2442369829604836</v>
      </c>
    </row>
    <row r="22" spans="1:33" x14ac:dyDescent="0.35">
      <c r="B22" s="4">
        <v>15</v>
      </c>
      <c r="C22" s="6">
        <f t="shared" si="1"/>
        <v>10.379658038180596</v>
      </c>
      <c r="D22" s="6">
        <f t="shared" si="1"/>
        <v>10.30985295066383</v>
      </c>
      <c r="E22" s="6">
        <f t="shared" si="1"/>
        <v>10.240751276063474</v>
      </c>
      <c r="F22" s="6">
        <f t="shared" si="1"/>
        <v>10.172344375537959</v>
      </c>
      <c r="G22" s="6">
        <f t="shared" si="1"/>
        <v>10.104623731043647</v>
      </c>
      <c r="H22" s="6">
        <f t="shared" si="1"/>
        <v>10.037580943471369</v>
      </c>
      <c r="I22" s="6">
        <f t="shared" si="1"/>
        <v>9.9712077308144504</v>
      </c>
      <c r="J22" s="6">
        <f t="shared" si="1"/>
        <v>9.9054959263670206</v>
      </c>
      <c r="K22" s="6">
        <f t="shared" si="1"/>
        <v>9.8404374769526459</v>
      </c>
      <c r="L22" s="6">
        <f t="shared" si="1"/>
        <v>9.7760244411822175</v>
      </c>
      <c r="M22" s="6">
        <f t="shared" si="1"/>
        <v>9.7122489877409901</v>
      </c>
      <c r="N22" s="6">
        <f t="shared" si="1"/>
        <v>9.6491033937039727</v>
      </c>
      <c r="O22" s="6">
        <f t="shared" si="1"/>
        <v>9.5865800428793282</v>
      </c>
      <c r="P22" s="6">
        <f t="shared" si="1"/>
        <v>9.5246714241792887</v>
      </c>
      <c r="Q22" s="6">
        <f t="shared" si="1"/>
        <v>9.4633701300178341</v>
      </c>
      <c r="R22" s="6">
        <f t="shared" si="1"/>
        <v>9.4026688547351576</v>
      </c>
      <c r="S22" s="6">
        <f t="shared" si="2"/>
        <v>9.3425603930478225</v>
      </c>
      <c r="T22" s="6">
        <f t="shared" si="2"/>
        <v>9.2830376385248012</v>
      </c>
      <c r="U22" s="6">
        <f t="shared" si="2"/>
        <v>9.224093582088349</v>
      </c>
      <c r="V22" s="6">
        <f t="shared" si="2"/>
        <v>9.1657213105397606</v>
      </c>
      <c r="W22" s="6">
        <f t="shared" si="2"/>
        <v>9.1079140051091478</v>
      </c>
      <c r="X22" s="6">
        <f t="shared" si="2"/>
        <v>9.0506649400292609</v>
      </c>
      <c r="Y22" s="6">
        <f t="shared" si="2"/>
        <v>8.99396748113241</v>
      </c>
      <c r="Z22" s="6">
        <f t="shared" si="2"/>
        <v>8.9378150844706461</v>
      </c>
      <c r="AA22" s="6">
        <f t="shared" si="2"/>
        <v>8.8822012949582749</v>
      </c>
      <c r="AB22" s="6">
        <f t="shared" si="2"/>
        <v>8.8271197450367005</v>
      </c>
      <c r="AC22" s="6">
        <f t="shared" si="2"/>
        <v>8.7725641533609338</v>
      </c>
      <c r="AD22" s="6">
        <f t="shared" si="2"/>
        <v>8.7185283235076483</v>
      </c>
      <c r="AE22" s="6">
        <f t="shared" si="2"/>
        <v>8.6650061427040601</v>
      </c>
      <c r="AF22" s="6">
        <f t="shared" si="2"/>
        <v>8.6119915805777296</v>
      </c>
      <c r="AG22" s="6">
        <f t="shared" si="2"/>
        <v>8.5594786879263722</v>
      </c>
    </row>
    <row r="23" spans="1:33" x14ac:dyDescent="0.35">
      <c r="B23" s="4">
        <v>16</v>
      </c>
      <c r="C23" s="6">
        <f t="shared" si="1"/>
        <v>10.837769560171996</v>
      </c>
      <c r="D23" s="6">
        <f t="shared" si="1"/>
        <v>10.761039914998886</v>
      </c>
      <c r="E23" s="6">
        <f t="shared" si="1"/>
        <v>10.685124787132581</v>
      </c>
      <c r="F23" s="6">
        <f t="shared" si="1"/>
        <v>10.610013651982868</v>
      </c>
      <c r="G23" s="6">
        <f t="shared" si="1"/>
        <v>10.535696139510101</v>
      </c>
      <c r="H23" s="6">
        <f t="shared" si="1"/>
        <v>10.462162031726415</v>
      </c>
      <c r="I23" s="6">
        <f t="shared" si="1"/>
        <v>10.389401260240955</v>
      </c>
      <c r="J23" s="6">
        <f t="shared" si="1"/>
        <v>10.317403903847701</v>
      </c>
      <c r="K23" s="6">
        <f t="shared" si="1"/>
        <v>10.24616018615562</v>
      </c>
      <c r="L23" s="6">
        <f t="shared" si="1"/>
        <v>10.175660473259885</v>
      </c>
      <c r="M23" s="6">
        <f t="shared" si="1"/>
        <v>10.105895271453765</v>
      </c>
      <c r="N23" s="6">
        <f t="shared" si="1"/>
        <v>10.036855224980185</v>
      </c>
      <c r="O23" s="6">
        <f t="shared" si="1"/>
        <v>9.968531113822344</v>
      </c>
      <c r="P23" s="6">
        <f t="shared" si="1"/>
        <v>9.9009138515327262</v>
      </c>
      <c r="Q23" s="6">
        <f t="shared" si="1"/>
        <v>9.8339944830994686</v>
      </c>
      <c r="R23" s="6">
        <f t="shared" si="1"/>
        <v>9.7677641828499144</v>
      </c>
      <c r="S23" s="6">
        <f t="shared" si="2"/>
        <v>9.7022142523900765</v>
      </c>
      <c r="T23" s="6">
        <f t="shared" si="2"/>
        <v>9.6373361185799453</v>
      </c>
      <c r="U23" s="6">
        <f t="shared" si="2"/>
        <v>9.5731213315433976</v>
      </c>
      <c r="V23" s="6">
        <f t="shared" si="2"/>
        <v>9.5095615627125909</v>
      </c>
      <c r="W23" s="6">
        <f t="shared" si="2"/>
        <v>9.4466486029057464</v>
      </c>
      <c r="X23" s="6">
        <f t="shared" si="2"/>
        <v>9.3843743604381515</v>
      </c>
      <c r="Y23" s="6">
        <f t="shared" si="2"/>
        <v>9.3227308592653078</v>
      </c>
      <c r="Z23" s="6">
        <f t="shared" si="2"/>
        <v>9.2617102371581055</v>
      </c>
      <c r="AA23" s="6">
        <f t="shared" si="2"/>
        <v>9.2013047439090094</v>
      </c>
      <c r="AB23" s="6">
        <f t="shared" si="2"/>
        <v>9.1415067395690244</v>
      </c>
      <c r="AC23" s="6">
        <f t="shared" si="2"/>
        <v>9.0823086927146228</v>
      </c>
      <c r="AD23" s="6">
        <f t="shared" si="2"/>
        <v>9.023703178744336</v>
      </c>
      <c r="AE23" s="6">
        <f t="shared" si="2"/>
        <v>8.965682878204138</v>
      </c>
      <c r="AF23" s="6">
        <f t="shared" si="2"/>
        <v>8.9082405751415479</v>
      </c>
      <c r="AG23" s="6">
        <f t="shared" si="2"/>
        <v>8.851369155487383</v>
      </c>
    </row>
    <row r="24" spans="1:33" x14ac:dyDescent="0.35">
      <c r="B24" s="4">
        <v>17</v>
      </c>
      <c r="C24" s="6">
        <f t="shared" si="1"/>
        <v>11.274066247782853</v>
      </c>
      <c r="D24" s="6">
        <f t="shared" si="1"/>
        <v>11.190332935298654</v>
      </c>
      <c r="E24" s="6">
        <f t="shared" si="1"/>
        <v>11.107533067616522</v>
      </c>
      <c r="F24" s="6">
        <f t="shared" si="1"/>
        <v>11.025653990487053</v>
      </c>
      <c r="G24" s="6">
        <f t="shared" si="1"/>
        <v>10.944683244316986</v>
      </c>
      <c r="H24" s="6">
        <f t="shared" si="1"/>
        <v>10.864608560878118</v>
      </c>
      <c r="I24" s="6">
        <f t="shared" si="1"/>
        <v>10.785417860076663</v>
      </c>
      <c r="J24" s="6">
        <f t="shared" si="1"/>
        <v>10.707099246781175</v>
      </c>
      <c r="K24" s="6">
        <f t="shared" si="1"/>
        <v>10.629641007708525</v>
      </c>
      <c r="L24" s="6">
        <f t="shared" si="1"/>
        <v>10.553031608366275</v>
      </c>
      <c r="M24" s="6">
        <f t="shared" si="1"/>
        <v>10.477259690050722</v>
      </c>
      <c r="N24" s="6">
        <f t="shared" si="1"/>
        <v>10.402314066899326</v>
      </c>
      <c r="O24" s="6">
        <f t="shared" si="1"/>
        <v>10.328183722996558</v>
      </c>
      <c r="P24" s="6">
        <f t="shared" si="1"/>
        <v>10.254857809532201</v>
      </c>
      <c r="Q24" s="6">
        <f t="shared" si="1"/>
        <v>10.182325642010779</v>
      </c>
      <c r="R24" s="6">
        <f t="shared" si="1"/>
        <v>10.110576697511657</v>
      </c>
      <c r="S24" s="6">
        <f t="shared" si="2"/>
        <v>10.039600611998198</v>
      </c>
      <c r="T24" s="6">
        <f t="shared" si="2"/>
        <v>9.9693871776756762</v>
      </c>
      <c r="U24" s="6">
        <f t="shared" si="2"/>
        <v>9.8999263403964406</v>
      </c>
      <c r="V24" s="6">
        <f t="shared" si="2"/>
        <v>9.8312081971118737</v>
      </c>
      <c r="W24" s="6">
        <f t="shared" si="2"/>
        <v>9.7632229933698564</v>
      </c>
      <c r="X24" s="6">
        <f t="shared" si="2"/>
        <v>9.6959611208572873</v>
      </c>
      <c r="Y24" s="6">
        <f t="shared" si="2"/>
        <v>9.6294131149862956</v>
      </c>
      <c r="Z24" s="6">
        <f t="shared" si="2"/>
        <v>9.5635696525238654</v>
      </c>
      <c r="AA24" s="6">
        <f t="shared" si="2"/>
        <v>9.4984215492635098</v>
      </c>
      <c r="AB24" s="6">
        <f t="shared" si="2"/>
        <v>9.4339597577386289</v>
      </c>
      <c r="AC24" s="6">
        <f t="shared" si="2"/>
        <v>9.3701753649764168</v>
      </c>
      <c r="AD24" s="6">
        <f t="shared" si="2"/>
        <v>9.3070595902918622</v>
      </c>
      <c r="AE24" s="6">
        <f t="shared" si="2"/>
        <v>9.2446037831207217</v>
      </c>
      <c r="AF24" s="6">
        <f t="shared" si="2"/>
        <v>9.182799420891147</v>
      </c>
      <c r="AG24" s="6">
        <f t="shared" si="2"/>
        <v>9.1216381069327639</v>
      </c>
    </row>
    <row r="25" spans="1:33" x14ac:dyDescent="0.35">
      <c r="B25" s="4">
        <v>18</v>
      </c>
      <c r="C25" s="6">
        <f t="shared" si="1"/>
        <v>11.689586902650337</v>
      </c>
      <c r="D25" s="6">
        <f t="shared" si="1"/>
        <v>11.598794419884543</v>
      </c>
      <c r="E25" s="6">
        <f t="shared" si="1"/>
        <v>11.509061851346505</v>
      </c>
      <c r="F25" s="6">
        <f t="shared" si="1"/>
        <v>11.420374160006698</v>
      </c>
      <c r="G25" s="6">
        <f t="shared" si="1"/>
        <v>11.332716550585374</v>
      </c>
      <c r="H25" s="6">
        <f t="shared" si="1"/>
        <v>11.246074465287315</v>
      </c>
      <c r="I25" s="6">
        <f t="shared" si="1"/>
        <v>11.160433579618054</v>
      </c>
      <c r="J25" s="6">
        <f t="shared" si="1"/>
        <v>11.075779798279257</v>
      </c>
      <c r="K25" s="6">
        <f t="shared" si="1"/>
        <v>10.992099251142275</v>
      </c>
      <c r="L25" s="6">
        <f t="shared" si="1"/>
        <v>10.90937828929771</v>
      </c>
      <c r="M25" s="6">
        <f t="shared" si="1"/>
        <v>10.827603481179928</v>
      </c>
      <c r="N25" s="6">
        <f t="shared" si="1"/>
        <v>10.746761608764682</v>
      </c>
      <c r="O25" s="6">
        <f t="shared" si="1"/>
        <v>10.666839663838568</v>
      </c>
      <c r="P25" s="6">
        <f t="shared" si="1"/>
        <v>10.587824844338854</v>
      </c>
      <c r="Q25" s="6">
        <f t="shared" si="1"/>
        <v>10.509704550762011</v>
      </c>
      <c r="R25" s="6">
        <f t="shared" si="1"/>
        <v>10.432466382640055</v>
      </c>
      <c r="S25" s="6">
        <f t="shared" si="2"/>
        <v>10.356098135082737</v>
      </c>
      <c r="T25" s="6">
        <f t="shared" si="2"/>
        <v>10.280587795384889</v>
      </c>
      <c r="U25" s="6">
        <f t="shared" si="2"/>
        <v>10.205923539697043</v>
      </c>
      <c r="V25" s="6">
        <f t="shared" si="2"/>
        <v>10.132093729758536</v>
      </c>
      <c r="W25" s="6">
        <f t="shared" si="2"/>
        <v>10.059086909691455</v>
      </c>
      <c r="X25" s="6">
        <f t="shared" si="2"/>
        <v>9.9868918028546112</v>
      </c>
      <c r="Y25" s="6">
        <f t="shared" si="2"/>
        <v>9.9154973087558744</v>
      </c>
      <c r="Z25" s="6">
        <f t="shared" si="2"/>
        <v>9.8448925000222403</v>
      </c>
      <c r="AA25" s="6">
        <f t="shared" si="2"/>
        <v>9.7750666194259868</v>
      </c>
      <c r="AB25" s="6">
        <f t="shared" si="2"/>
        <v>9.7060090769661684</v>
      </c>
      <c r="AC25" s="6">
        <f t="shared" si="2"/>
        <v>9.6377094470041058</v>
      </c>
      <c r="AD25" s="6">
        <f t="shared" si="2"/>
        <v>9.5701574654520556</v>
      </c>
      <c r="AE25" s="6">
        <f t="shared" si="2"/>
        <v>9.5033430270136581</v>
      </c>
      <c r="AF25" s="6">
        <f t="shared" si="2"/>
        <v>9.4372561824755774</v>
      </c>
      <c r="AG25" s="6">
        <f t="shared" si="2"/>
        <v>9.3718871360488567</v>
      </c>
    </row>
    <row r="26" spans="1:33" x14ac:dyDescent="0.35">
      <c r="B26" s="4">
        <v>19</v>
      </c>
      <c r="C26" s="6">
        <f t="shared" si="1"/>
        <v>12.085320859666988</v>
      </c>
      <c r="D26" s="6">
        <f t="shared" si="1"/>
        <v>11.98743522348672</v>
      </c>
      <c r="E26" s="6">
        <f t="shared" si="1"/>
        <v>11.890743204702002</v>
      </c>
      <c r="F26" s="6">
        <f t="shared" si="1"/>
        <v>11.795227122513483</v>
      </c>
      <c r="G26" s="6">
        <f t="shared" si="1"/>
        <v>11.700869592585745</v>
      </c>
      <c r="H26" s="6">
        <f t="shared" si="1"/>
        <v>11.607653521599351</v>
      </c>
      <c r="I26" s="6">
        <f t="shared" si="1"/>
        <v>11.515562101911037</v>
      </c>
      <c r="J26" s="6">
        <f t="shared" si="1"/>
        <v>11.424578806319071</v>
      </c>
      <c r="K26" s="6">
        <f t="shared" si="1"/>
        <v>11.334687382932206</v>
      </c>
      <c r="L26" s="6">
        <f t="shared" si="1"/>
        <v>11.24587185013948</v>
      </c>
      <c r="M26" s="6">
        <f t="shared" si="1"/>
        <v>11.158116491679177</v>
      </c>
      <c r="N26" s="6">
        <f t="shared" si="1"/>
        <v>11.071405851804602</v>
      </c>
      <c r="O26" s="6">
        <f t="shared" si="1"/>
        <v>10.985724730544792</v>
      </c>
      <c r="P26" s="6">
        <f t="shared" si="1"/>
        <v>10.90105817905819</v>
      </c>
      <c r="Q26" s="6">
        <f t="shared" si="1"/>
        <v>10.817391495077079</v>
      </c>
      <c r="R26" s="6">
        <f t="shared" si="1"/>
        <v>10.734710218441368</v>
      </c>
      <c r="S26" s="6">
        <f t="shared" si="2"/>
        <v>10.653000126719267</v>
      </c>
      <c r="T26" s="6">
        <f t="shared" si="2"/>
        <v>10.572247230913675</v>
      </c>
      <c r="U26" s="6">
        <f t="shared" si="2"/>
        <v>10.492437771251913</v>
      </c>
      <c r="V26" s="6">
        <f t="shared" si="2"/>
        <v>10.413558213057565</v>
      </c>
      <c r="W26" s="6">
        <f t="shared" si="2"/>
        <v>10.335595242702295</v>
      </c>
      <c r="X26" s="6">
        <f t="shared" si="2"/>
        <v>10.258535763636425</v>
      </c>
      <c r="Y26" s="6">
        <f t="shared" si="2"/>
        <v>10.182366892496152</v>
      </c>
      <c r="Z26" s="6">
        <f t="shared" si="2"/>
        <v>10.107075955286341</v>
      </c>
      <c r="AA26" s="6">
        <f t="shared" si="2"/>
        <v>10.032650483636861</v>
      </c>
      <c r="AB26" s="6">
        <f t="shared" si="2"/>
        <v>9.9590782111313203</v>
      </c>
      <c r="AC26" s="6">
        <f t="shared" si="2"/>
        <v>9.8863470697064173</v>
      </c>
      <c r="AD26" s="6">
        <f t="shared" si="2"/>
        <v>9.8144451861207589</v>
      </c>
      <c r="AE26" s="6">
        <f t="shared" si="2"/>
        <v>9.7433608784913339</v>
      </c>
      <c r="AF26" s="6">
        <f t="shared" si="2"/>
        <v>9.6730826528967366</v>
      </c>
      <c r="AG26" s="6">
        <f t="shared" si="2"/>
        <v>9.6035992000452381</v>
      </c>
    </row>
    <row r="27" spans="1:33" x14ac:dyDescent="0.35">
      <c r="B27" s="4">
        <v>20</v>
      </c>
      <c r="C27" s="6">
        <f t="shared" si="1"/>
        <v>12.462210342539986</v>
      </c>
      <c r="D27" s="6">
        <f t="shared" si="1"/>
        <v>12.357217148893168</v>
      </c>
      <c r="E27" s="6">
        <f t="shared" si="1"/>
        <v>12.253558179374526</v>
      </c>
      <c r="F27" s="6">
        <f t="shared" si="1"/>
        <v>12.151212841893146</v>
      </c>
      <c r="G27" s="6">
        <f t="shared" si="1"/>
        <v>12.050160903781542</v>
      </c>
      <c r="H27" s="6">
        <f t="shared" si="1"/>
        <v>11.950382484928294</v>
      </c>
      <c r="I27" s="6">
        <f t="shared" si="1"/>
        <v>11.851858051052117</v>
      </c>
      <c r="J27" s="6">
        <f t="shared" si="1"/>
        <v>11.754568407113595</v>
      </c>
      <c r="K27" s="6">
        <f t="shared" si="1"/>
        <v>11.658494690862197</v>
      </c>
      <c r="L27" s="6">
        <f t="shared" si="1"/>
        <v>11.56361836651509</v>
      </c>
      <c r="M27" s="6">
        <f t="shared" si="1"/>
        <v>11.469921218565263</v>
      </c>
      <c r="N27" s="6">
        <f t="shared" si="1"/>
        <v>11.377385345715933</v>
      </c>
      <c r="O27" s="6">
        <f t="shared" si="1"/>
        <v>11.285993154938598</v>
      </c>
      <c r="P27" s="6">
        <f t="shared" si="1"/>
        <v>11.195727355652107</v>
      </c>
      <c r="Q27" s="6">
        <f t="shared" si="1"/>
        <v>11.10657095401981</v>
      </c>
      <c r="R27" s="6">
        <f t="shared" si="1"/>
        <v>11.018507247362786</v>
      </c>
      <c r="S27" s="6">
        <f t="shared" si="2"/>
        <v>10.931519818685992</v>
      </c>
      <c r="T27" s="6">
        <f t="shared" si="2"/>
        <v>10.845592531315534</v>
      </c>
      <c r="U27" s="6">
        <f t="shared" si="2"/>
        <v>10.760709523644113</v>
      </c>
      <c r="V27" s="6">
        <f t="shared" si="2"/>
        <v>10.676855203982756</v>
      </c>
      <c r="W27" s="6">
        <f t="shared" si="2"/>
        <v>10.594014245516163</v>
      </c>
      <c r="X27" s="6">
        <f t="shared" si="2"/>
        <v>10.512171581359876</v>
      </c>
      <c r="Y27" s="6">
        <f t="shared" si="2"/>
        <v>10.43131239971656</v>
      </c>
      <c r="Z27" s="6">
        <f t="shared" si="2"/>
        <v>10.351422139129861</v>
      </c>
      <c r="AA27" s="6">
        <f t="shared" si="2"/>
        <v>10.272486483833204</v>
      </c>
      <c r="AB27" s="6">
        <f t="shared" si="2"/>
        <v>10.194491359191925</v>
      </c>
      <c r="AC27" s="6">
        <f t="shared" si="2"/>
        <v>10.117422927236449</v>
      </c>
      <c r="AD27" s="6">
        <f t="shared" si="2"/>
        <v>10.04126758228483</v>
      </c>
      <c r="AE27" s="6">
        <f t="shared" si="2"/>
        <v>9.9660119466524453</v>
      </c>
      <c r="AF27" s="6">
        <f t="shared" si="2"/>
        <v>9.891642866447393</v>
      </c>
      <c r="AG27" s="9">
        <f t="shared" si="2"/>
        <v>9.8181474074492936</v>
      </c>
    </row>
    <row r="28" spans="1:33" x14ac:dyDescent="0.35">
      <c r="B28" s="4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9"/>
    </row>
    <row r="29" spans="1:33" x14ac:dyDescent="0.35">
      <c r="B29" s="4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9"/>
    </row>
    <row r="31" spans="1:33" x14ac:dyDescent="0.35">
      <c r="A31" s="26">
        <v>2</v>
      </c>
      <c r="B31" s="27" t="s">
        <v>37</v>
      </c>
      <c r="C31" s="27"/>
      <c r="D31" s="27"/>
      <c r="E31" s="27"/>
      <c r="F31" s="27"/>
      <c r="G31" s="27"/>
      <c r="H31" s="27"/>
      <c r="I31" s="27"/>
      <c r="J31" s="27"/>
      <c r="K31" s="27"/>
    </row>
    <row r="32" spans="1:33" s="33" customFormat="1" x14ac:dyDescent="0.35">
      <c r="A32" s="31"/>
      <c r="B32" s="32"/>
      <c r="C32" s="32"/>
      <c r="D32" s="32"/>
      <c r="E32" s="32"/>
      <c r="F32" s="32"/>
      <c r="G32" s="32"/>
      <c r="H32" s="32"/>
      <c r="I32" s="32"/>
      <c r="J32" s="32"/>
      <c r="K32" s="32"/>
    </row>
    <row r="33" spans="1:21" s="33" customFormat="1" x14ac:dyDescent="0.35">
      <c r="A33" s="31"/>
      <c r="B33" s="32"/>
      <c r="C33" s="32"/>
      <c r="D33" s="32"/>
      <c r="E33" s="32"/>
      <c r="F33" s="32"/>
      <c r="G33" s="32"/>
      <c r="H33" s="32"/>
      <c r="I33" s="32"/>
      <c r="J33" s="32"/>
      <c r="K33" s="32"/>
    </row>
    <row r="34" spans="1:21" s="33" customFormat="1" x14ac:dyDescent="0.35">
      <c r="A34" s="31"/>
      <c r="B34" s="32"/>
      <c r="C34" s="32"/>
      <c r="D34" s="32"/>
      <c r="E34" s="32"/>
      <c r="F34" s="32"/>
      <c r="G34" s="32"/>
      <c r="H34" s="32"/>
      <c r="I34" s="32"/>
      <c r="J34" s="32"/>
      <c r="K34" s="32"/>
    </row>
    <row r="35" spans="1:21" s="33" customFormat="1" x14ac:dyDescent="0.35">
      <c r="A35" s="31"/>
      <c r="B35" s="32"/>
      <c r="C35" s="32"/>
      <c r="D35" s="32"/>
      <c r="E35" s="32"/>
      <c r="F35" s="32"/>
      <c r="G35" s="32"/>
      <c r="H35" s="32"/>
      <c r="I35" s="32"/>
      <c r="J35" s="32"/>
      <c r="K35" s="32"/>
    </row>
    <row r="36" spans="1:21" s="33" customFormat="1" x14ac:dyDescent="0.35">
      <c r="A36" s="31"/>
      <c r="B36" s="32"/>
      <c r="C36" s="32"/>
      <c r="D36" s="32"/>
      <c r="E36" s="32"/>
      <c r="F36" s="32"/>
      <c r="G36" s="32"/>
      <c r="H36" s="32"/>
      <c r="I36" s="32"/>
      <c r="J36" s="32"/>
      <c r="K36" s="32"/>
    </row>
    <row r="37" spans="1:21" s="33" customFormat="1" x14ac:dyDescent="0.35">
      <c r="A37" s="31"/>
      <c r="B37" s="32"/>
      <c r="C37" s="32"/>
      <c r="D37" s="32"/>
      <c r="E37" s="32"/>
      <c r="F37" s="32"/>
      <c r="G37" s="32"/>
      <c r="H37" s="32"/>
      <c r="I37" s="32"/>
      <c r="J37" s="32"/>
      <c r="K37" s="32"/>
    </row>
    <row r="38" spans="1:21" s="33" customFormat="1" x14ac:dyDescent="0.35">
      <c r="A38" s="31"/>
      <c r="B38" s="32"/>
      <c r="C38" s="32"/>
      <c r="D38" s="32"/>
      <c r="E38" s="32"/>
      <c r="F38" s="32"/>
      <c r="G38" s="32"/>
      <c r="H38" s="32"/>
      <c r="I38" s="32"/>
      <c r="J38" s="32"/>
      <c r="K38" s="32"/>
    </row>
    <row r="39" spans="1:21" s="33" customFormat="1" x14ac:dyDescent="0.35">
      <c r="A39" s="31"/>
      <c r="B39" s="32"/>
      <c r="C39" s="32"/>
      <c r="D39" s="32"/>
      <c r="E39" s="32"/>
      <c r="F39" s="32"/>
      <c r="G39" s="32"/>
      <c r="H39" s="32"/>
      <c r="I39" s="32"/>
      <c r="J39" s="32"/>
      <c r="K39" s="32"/>
    </row>
    <row r="40" spans="1:21" x14ac:dyDescent="0.35">
      <c r="B40" t="s">
        <v>1</v>
      </c>
      <c r="C40" s="2">
        <v>0.08</v>
      </c>
    </row>
    <row r="41" spans="1:21" x14ac:dyDescent="0.35">
      <c r="B41" s="27">
        <v>1</v>
      </c>
      <c r="C41" s="27">
        <v>2</v>
      </c>
      <c r="D41" s="27">
        <v>3</v>
      </c>
      <c r="E41" s="27">
        <v>4</v>
      </c>
      <c r="F41" s="27">
        <v>5</v>
      </c>
      <c r="G41" s="27">
        <v>6</v>
      </c>
      <c r="H41" s="27">
        <v>7</v>
      </c>
      <c r="I41" s="27">
        <v>8</v>
      </c>
      <c r="J41" s="27">
        <v>9</v>
      </c>
      <c r="K41" s="27">
        <v>10</v>
      </c>
      <c r="L41" s="27">
        <v>11</v>
      </c>
      <c r="M41" s="27">
        <v>12</v>
      </c>
      <c r="N41" s="27">
        <v>13</v>
      </c>
      <c r="O41" s="27">
        <v>14</v>
      </c>
      <c r="P41" s="27">
        <v>15</v>
      </c>
      <c r="Q41" s="27">
        <v>16</v>
      </c>
      <c r="R41" s="27">
        <v>17</v>
      </c>
      <c r="S41" s="27">
        <v>18</v>
      </c>
      <c r="T41" s="27">
        <v>19</v>
      </c>
      <c r="U41" s="27">
        <v>20</v>
      </c>
    </row>
    <row r="42" spans="1:21" x14ac:dyDescent="0.35">
      <c r="B42">
        <v>465</v>
      </c>
      <c r="C42">
        <f>+B42</f>
        <v>465</v>
      </c>
      <c r="D42">
        <f t="shared" ref="D42:U42" si="3">+C42</f>
        <v>465</v>
      </c>
      <c r="E42">
        <f t="shared" si="3"/>
        <v>465</v>
      </c>
      <c r="F42">
        <f t="shared" si="3"/>
        <v>465</v>
      </c>
      <c r="G42">
        <f t="shared" si="3"/>
        <v>465</v>
      </c>
      <c r="H42">
        <f t="shared" si="3"/>
        <v>465</v>
      </c>
      <c r="I42">
        <f t="shared" si="3"/>
        <v>465</v>
      </c>
      <c r="J42">
        <f t="shared" si="3"/>
        <v>465</v>
      </c>
      <c r="K42">
        <f t="shared" si="3"/>
        <v>465</v>
      </c>
      <c r="L42">
        <f t="shared" si="3"/>
        <v>465</v>
      </c>
      <c r="M42">
        <f t="shared" si="3"/>
        <v>465</v>
      </c>
      <c r="N42">
        <f t="shared" si="3"/>
        <v>465</v>
      </c>
      <c r="O42">
        <f t="shared" si="3"/>
        <v>465</v>
      </c>
      <c r="P42">
        <f t="shared" si="3"/>
        <v>465</v>
      </c>
      <c r="Q42">
        <f t="shared" si="3"/>
        <v>465</v>
      </c>
      <c r="R42">
        <f t="shared" si="3"/>
        <v>465</v>
      </c>
      <c r="S42">
        <f t="shared" si="3"/>
        <v>465</v>
      </c>
      <c r="T42">
        <f t="shared" si="3"/>
        <v>465</v>
      </c>
      <c r="U42">
        <f t="shared" si="3"/>
        <v>465</v>
      </c>
    </row>
    <row r="43" spans="1:21" x14ac:dyDescent="0.35">
      <c r="B43">
        <f>+B42/(1+$C$40)^B41</f>
        <v>430.55555555555554</v>
      </c>
      <c r="C43">
        <f t="shared" ref="C43:U43" si="4">+C42/(1+$C$40)^C41</f>
        <v>398.6625514403292</v>
      </c>
      <c r="D43">
        <f t="shared" si="4"/>
        <v>369.13199207437884</v>
      </c>
      <c r="E43">
        <f t="shared" si="4"/>
        <v>341.78888155035077</v>
      </c>
      <c r="F43">
        <f t="shared" si="4"/>
        <v>316.47118662069516</v>
      </c>
      <c r="G43">
        <f t="shared" si="4"/>
        <v>293.02887650064361</v>
      </c>
      <c r="H43">
        <f t="shared" si="4"/>
        <v>271.32303379689222</v>
      </c>
      <c r="I43">
        <f t="shared" si="4"/>
        <v>251.22503129341874</v>
      </c>
      <c r="J43">
        <f t="shared" si="4"/>
        <v>232.61576971612843</v>
      </c>
      <c r="K43">
        <f t="shared" si="4"/>
        <v>215.38497195937819</v>
      </c>
      <c r="L43">
        <f t="shared" si="4"/>
        <v>199.43052959201682</v>
      </c>
      <c r="M43">
        <f t="shared" si="4"/>
        <v>184.65789777038594</v>
      </c>
      <c r="N43">
        <f t="shared" si="4"/>
        <v>170.97953497257959</v>
      </c>
      <c r="O43">
        <f t="shared" si="4"/>
        <v>158.31438423386996</v>
      </c>
      <c r="P43">
        <f t="shared" si="4"/>
        <v>146.58739280913883</v>
      </c>
      <c r="Q43">
        <f t="shared" si="4"/>
        <v>135.72906741586928</v>
      </c>
      <c r="R43">
        <f t="shared" si="4"/>
        <v>125.67506242210119</v>
      </c>
      <c r="S43">
        <f t="shared" si="4"/>
        <v>116.36579853898257</v>
      </c>
      <c r="T43">
        <f t="shared" si="4"/>
        <v>107.74610975831719</v>
      </c>
      <c r="U43">
        <f t="shared" si="4"/>
        <v>99.764916442886289</v>
      </c>
    </row>
    <row r="44" spans="1:21" x14ac:dyDescent="0.35">
      <c r="B44" s="34">
        <f>SUM(B43:U43)</f>
        <v>4565.4385444639192</v>
      </c>
      <c r="C44" s="22" t="s">
        <v>39</v>
      </c>
    </row>
    <row r="45" spans="1:21" x14ac:dyDescent="0.35">
      <c r="B45" s="34">
        <f>+PV(C40,20,-B42,0,0)</f>
        <v>4565.4385444639211</v>
      </c>
      <c r="C45" s="22" t="s">
        <v>40</v>
      </c>
      <c r="D45" s="38"/>
    </row>
    <row r="46" spans="1:21" ht="16.5" x14ac:dyDescent="0.35">
      <c r="B46" s="34">
        <f>+AG27*B42</f>
        <v>4565.438544463922</v>
      </c>
      <c r="C46" s="22" t="s">
        <v>41</v>
      </c>
      <c r="E46" s="8" t="s">
        <v>3</v>
      </c>
      <c r="F46" s="8"/>
    </row>
    <row r="49" spans="2:2" x14ac:dyDescent="0.35">
      <c r="B49" s="35"/>
    </row>
  </sheetData>
  <pageMargins left="0.7" right="0.7" top="0.75" bottom="0.75" header="0.3" footer="0.3"/>
  <pageSetup paperSize="9" orientation="portrait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FF0000"/>
  </sheetPr>
  <dimension ref="A8:P35"/>
  <sheetViews>
    <sheetView showGridLines="0" workbookViewId="0">
      <selection activeCell="N10" sqref="N10"/>
    </sheetView>
  </sheetViews>
  <sheetFormatPr defaultRowHeight="14.5" x14ac:dyDescent="0.35"/>
  <cols>
    <col min="13" max="13" width="9.26953125" bestFit="1" customWidth="1"/>
    <col min="14" max="14" width="9.453125" bestFit="1" customWidth="1"/>
    <col min="15" max="15" width="9.26953125" bestFit="1" customWidth="1"/>
  </cols>
  <sheetData>
    <row r="8" spans="14:15" x14ac:dyDescent="0.35">
      <c r="N8" s="37"/>
    </row>
    <row r="9" spans="14:15" x14ac:dyDescent="0.35">
      <c r="N9" s="56" t="s">
        <v>54</v>
      </c>
      <c r="O9" s="57" t="s">
        <v>55</v>
      </c>
    </row>
    <row r="10" spans="14:15" x14ac:dyDescent="0.35">
      <c r="N10" s="58">
        <f>PV(0.03,10,-30,-1000)</f>
        <v>1000.0000000000001</v>
      </c>
      <c r="O10" s="58">
        <f>PV(0.02,9,-30,-1000)</f>
        <v>1081.6223670636707</v>
      </c>
    </row>
    <row r="11" spans="14:15" x14ac:dyDescent="0.35">
      <c r="N11" s="33"/>
    </row>
    <row r="12" spans="14:15" x14ac:dyDescent="0.35">
      <c r="N12" s="33"/>
    </row>
    <row r="13" spans="14:15" x14ac:dyDescent="0.35">
      <c r="N13" s="37"/>
    </row>
    <row r="22" spans="1:15" x14ac:dyDescent="0.35">
      <c r="N22" s="56" t="s">
        <v>54</v>
      </c>
      <c r="O22" s="57" t="s">
        <v>55</v>
      </c>
    </row>
    <row r="23" spans="1:15" x14ac:dyDescent="0.35">
      <c r="N23" s="58">
        <f>PV(0.03,10,-30,-1000)</f>
        <v>1000.0000000000001</v>
      </c>
      <c r="O23" s="58">
        <f>-PV(0.04,9,30,1000)</f>
        <v>925.64668389470762</v>
      </c>
    </row>
    <row r="30" spans="1:15" x14ac:dyDescent="0.35">
      <c r="A30" s="26">
        <v>1</v>
      </c>
      <c r="B30" s="27" t="s">
        <v>42</v>
      </c>
      <c r="C30" s="27"/>
      <c r="D30" s="27"/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</row>
    <row r="35" spans="16:16" x14ac:dyDescent="0.35">
      <c r="P35" s="38"/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002060"/>
  </sheetPr>
  <dimension ref="A2:S30"/>
  <sheetViews>
    <sheetView showGridLines="0" tabSelected="1" workbookViewId="0">
      <selection activeCell="C21" sqref="C21"/>
    </sheetView>
  </sheetViews>
  <sheetFormatPr defaultRowHeight="14.5" x14ac:dyDescent="0.35"/>
  <cols>
    <col min="3" max="3" width="11.1796875" customWidth="1"/>
    <col min="4" max="4" width="10.36328125" bestFit="1" customWidth="1"/>
    <col min="5" max="5" width="11.36328125" bestFit="1" customWidth="1"/>
    <col min="13" max="14" width="9.26953125" bestFit="1" customWidth="1"/>
  </cols>
  <sheetData>
    <row r="2" spans="1:16" x14ac:dyDescent="0.35">
      <c r="A2" s="26">
        <v>1</v>
      </c>
      <c r="B2" s="27" t="s">
        <v>42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</row>
    <row r="7" spans="1:16" x14ac:dyDescent="0.35">
      <c r="P7" s="38"/>
    </row>
    <row r="21" spans="2:19" x14ac:dyDescent="0.35">
      <c r="C21" s="11">
        <f>+PV(0.08,3,-6,-100,0)</f>
        <v>94.845806025504245</v>
      </c>
      <c r="K21" s="11">
        <f>+PV(0.08,10,-6,-100,0)</f>
        <v>86.579837202117105</v>
      </c>
    </row>
    <row r="23" spans="2:19" x14ac:dyDescent="0.35">
      <c r="C23" s="49" t="s">
        <v>56</v>
      </c>
      <c r="D23" s="49"/>
      <c r="E23" s="49"/>
      <c r="F23" s="49"/>
    </row>
    <row r="24" spans="2:19" x14ac:dyDescent="0.35">
      <c r="C24" t="s">
        <v>66</v>
      </c>
      <c r="D24" s="2">
        <v>0.08</v>
      </c>
      <c r="J24" t="s">
        <v>66</v>
      </c>
      <c r="K24" s="2">
        <v>0.08</v>
      </c>
    </row>
    <row r="25" spans="2:19" x14ac:dyDescent="0.35">
      <c r="C25" t="s">
        <v>67</v>
      </c>
      <c r="D25" s="2">
        <v>0.06</v>
      </c>
      <c r="F25" s="2"/>
      <c r="J25" t="s">
        <v>67</v>
      </c>
      <c r="K25" s="2">
        <v>0.06</v>
      </c>
    </row>
    <row r="26" spans="2:19" x14ac:dyDescent="0.35">
      <c r="C26" t="s">
        <v>68</v>
      </c>
      <c r="D26">
        <v>100</v>
      </c>
      <c r="F26" s="2"/>
      <c r="J26" t="s">
        <v>68</v>
      </c>
      <c r="K26">
        <v>100</v>
      </c>
    </row>
    <row r="27" spans="2:19" x14ac:dyDescent="0.35">
      <c r="C27">
        <v>1</v>
      </c>
      <c r="D27">
        <v>2</v>
      </c>
      <c r="E27">
        <v>3</v>
      </c>
      <c r="J27">
        <v>1</v>
      </c>
      <c r="K27">
        <v>2</v>
      </c>
      <c r="L27">
        <v>3</v>
      </c>
      <c r="M27">
        <v>4</v>
      </c>
      <c r="N27">
        <v>5</v>
      </c>
      <c r="O27">
        <v>6</v>
      </c>
      <c r="P27">
        <v>7</v>
      </c>
      <c r="Q27">
        <v>8</v>
      </c>
      <c r="R27">
        <v>9</v>
      </c>
      <c r="S27">
        <v>10</v>
      </c>
    </row>
    <row r="28" spans="2:19" x14ac:dyDescent="0.35">
      <c r="B28" t="s">
        <v>45</v>
      </c>
      <c r="C28">
        <f>+D26*D25</f>
        <v>6</v>
      </c>
      <c r="D28">
        <f>+D26*D25</f>
        <v>6</v>
      </c>
      <c r="E28">
        <f>+(D26*D25)+D26</f>
        <v>106</v>
      </c>
      <c r="I28" t="s">
        <v>45</v>
      </c>
      <c r="J28">
        <f>+K26*K25</f>
        <v>6</v>
      </c>
      <c r="K28">
        <f>+K26*K25</f>
        <v>6</v>
      </c>
      <c r="L28">
        <f>+K28</f>
        <v>6</v>
      </c>
      <c r="M28">
        <f t="shared" ref="M28:R28" si="0">+L28</f>
        <v>6</v>
      </c>
      <c r="N28">
        <f t="shared" si="0"/>
        <v>6</v>
      </c>
      <c r="O28">
        <f t="shared" si="0"/>
        <v>6</v>
      </c>
      <c r="P28">
        <f t="shared" si="0"/>
        <v>6</v>
      </c>
      <c r="Q28">
        <f t="shared" si="0"/>
        <v>6</v>
      </c>
      <c r="R28">
        <f t="shared" si="0"/>
        <v>6</v>
      </c>
      <c r="S28">
        <f>+R28+K26</f>
        <v>106</v>
      </c>
    </row>
    <row r="29" spans="2:19" x14ac:dyDescent="0.35">
      <c r="B29" t="s">
        <v>69</v>
      </c>
      <c r="C29" s="66">
        <f>+C28/(1+$D$24)^C27</f>
        <v>5.5555555555555554</v>
      </c>
      <c r="D29" s="66">
        <f t="shared" ref="D29:E29" si="1">+D28/(1+$D$24)^D27</f>
        <v>5.144032921810699</v>
      </c>
      <c r="E29" s="66">
        <f t="shared" si="1"/>
        <v>84.146217548137983</v>
      </c>
      <c r="I29" t="s">
        <v>69</v>
      </c>
      <c r="J29" s="66">
        <f>+J28/(1+$K$24)^J27</f>
        <v>5.5555555555555554</v>
      </c>
      <c r="K29" s="66">
        <f t="shared" ref="K29:S29" si="2">+K28/(1+$K$24)^K27</f>
        <v>5.144032921810699</v>
      </c>
      <c r="L29" s="66">
        <f t="shared" si="2"/>
        <v>4.7629934461210173</v>
      </c>
      <c r="M29" s="66">
        <f t="shared" si="2"/>
        <v>4.4101791167787194</v>
      </c>
      <c r="N29" s="66">
        <f t="shared" si="2"/>
        <v>4.0834991822025177</v>
      </c>
      <c r="O29" s="66">
        <f t="shared" si="2"/>
        <v>3.7810177612986275</v>
      </c>
      <c r="P29" s="66">
        <f t="shared" si="2"/>
        <v>3.500942371572803</v>
      </c>
      <c r="Q29" s="66">
        <f t="shared" si="2"/>
        <v>3.2416133070118547</v>
      </c>
      <c r="R29" s="66">
        <f t="shared" si="2"/>
        <v>3.0014938027887541</v>
      </c>
      <c r="S29" s="66">
        <f t="shared" si="2"/>
        <v>49.098509736976531</v>
      </c>
    </row>
    <row r="30" spans="2:19" x14ac:dyDescent="0.35">
      <c r="B30" t="s">
        <v>70</v>
      </c>
      <c r="C30" s="11">
        <f>+SUM(C29:E29)</f>
        <v>94.845806025504231</v>
      </c>
      <c r="I30" t="s">
        <v>70</v>
      </c>
      <c r="J30" s="11">
        <f>+SUM(J29:S29)</f>
        <v>86.579837202117076</v>
      </c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FF0000"/>
  </sheetPr>
  <dimension ref="C65:H67"/>
  <sheetViews>
    <sheetView showGridLines="0" topLeftCell="B57" workbookViewId="0">
      <selection activeCell="D68" sqref="D68"/>
    </sheetView>
  </sheetViews>
  <sheetFormatPr defaultRowHeight="14.5" x14ac:dyDescent="0.35"/>
  <sheetData>
    <row r="65" spans="3:8" x14ac:dyDescent="0.35">
      <c r="C65" s="61" t="s">
        <v>60</v>
      </c>
      <c r="D65" s="5"/>
      <c r="E65" s="5"/>
      <c r="F65" s="5"/>
      <c r="G65" s="5"/>
      <c r="H65" t="s">
        <v>63</v>
      </c>
    </row>
    <row r="66" spans="3:8" x14ac:dyDescent="0.35">
      <c r="C66" s="61" t="s">
        <v>61</v>
      </c>
      <c r="D66" s="5"/>
      <c r="E66" s="5"/>
      <c r="F66" s="5"/>
      <c r="G66" s="5"/>
    </row>
    <row r="67" spans="3:8" x14ac:dyDescent="0.35">
      <c r="C67" s="61" t="s">
        <v>62</v>
      </c>
      <c r="D67" s="5"/>
      <c r="E67" s="5"/>
      <c r="F67" s="5"/>
      <c r="G67" s="5"/>
    </row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002060"/>
  </sheetPr>
  <dimension ref="B5:T77"/>
  <sheetViews>
    <sheetView showGridLines="0" topLeftCell="B31" workbookViewId="0">
      <selection activeCell="L55" sqref="L55"/>
    </sheetView>
  </sheetViews>
  <sheetFormatPr defaultRowHeight="14.5" x14ac:dyDescent="0.35"/>
  <cols>
    <col min="2" max="3" width="10.90625" customWidth="1"/>
    <col min="4" max="4" width="13.36328125" customWidth="1"/>
    <col min="5" max="8" width="10.90625" customWidth="1"/>
    <col min="12" max="12" width="4.1796875" bestFit="1" customWidth="1"/>
    <col min="13" max="13" width="8" bestFit="1" customWidth="1"/>
    <col min="14" max="14" width="11.08984375" bestFit="1" customWidth="1"/>
    <col min="15" max="17" width="9.453125" bestFit="1" customWidth="1"/>
  </cols>
  <sheetData>
    <row r="5" spans="13:20" x14ac:dyDescent="0.35">
      <c r="O5" s="40">
        <v>0.12</v>
      </c>
    </row>
    <row r="6" spans="13:20" x14ac:dyDescent="0.35">
      <c r="N6" s="39">
        <v>0</v>
      </c>
      <c r="O6" s="39">
        <v>1</v>
      </c>
      <c r="P6" s="39">
        <v>2</v>
      </c>
      <c r="Q6" s="39">
        <v>3</v>
      </c>
      <c r="R6" s="39">
        <v>4</v>
      </c>
      <c r="S6" s="39">
        <v>5</v>
      </c>
      <c r="T6" s="39">
        <v>6</v>
      </c>
    </row>
    <row r="7" spans="13:20" x14ac:dyDescent="0.35">
      <c r="M7" s="27" t="s">
        <v>45</v>
      </c>
      <c r="N7" s="44">
        <v>-100</v>
      </c>
      <c r="O7" s="44">
        <v>60</v>
      </c>
      <c r="P7" s="44">
        <v>60</v>
      </c>
      <c r="Q7" s="44">
        <v>60</v>
      </c>
      <c r="R7" s="44">
        <v>60</v>
      </c>
      <c r="S7" s="44">
        <v>60</v>
      </c>
      <c r="T7" s="44">
        <v>60</v>
      </c>
    </row>
    <row r="8" spans="13:20" x14ac:dyDescent="0.35">
      <c r="M8" s="27" t="s">
        <v>43</v>
      </c>
      <c r="N8" s="44"/>
      <c r="O8" s="45">
        <f t="shared" ref="O8:T8" si="0">1/(1+$O$5)^O6</f>
        <v>0.89285714285714279</v>
      </c>
      <c r="P8" s="45">
        <f t="shared" si="0"/>
        <v>0.79719387755102034</v>
      </c>
      <c r="Q8" s="45">
        <f t="shared" si="0"/>
        <v>0.71178024781341087</v>
      </c>
      <c r="R8" s="45">
        <f t="shared" si="0"/>
        <v>0.63551807840483121</v>
      </c>
      <c r="S8" s="45">
        <f t="shared" si="0"/>
        <v>0.56742685571859919</v>
      </c>
      <c r="T8" s="45">
        <f t="shared" si="0"/>
        <v>0.50663112117732068</v>
      </c>
    </row>
    <row r="9" spans="13:20" x14ac:dyDescent="0.35">
      <c r="M9" s="27" t="s">
        <v>44</v>
      </c>
      <c r="N9" s="45">
        <f>+N7</f>
        <v>-100</v>
      </c>
      <c r="O9" s="45">
        <f>+O7*O8</f>
        <v>53.571428571428569</v>
      </c>
      <c r="P9" s="45">
        <f t="shared" ref="P9:T9" si="1">+P7*P8</f>
        <v>47.83163265306122</v>
      </c>
      <c r="Q9" s="45">
        <f t="shared" si="1"/>
        <v>42.706814868804649</v>
      </c>
      <c r="R9" s="45">
        <f t="shared" si="1"/>
        <v>38.131084704289876</v>
      </c>
      <c r="S9" s="45">
        <f t="shared" si="1"/>
        <v>34.045611343115951</v>
      </c>
      <c r="T9" s="45">
        <f t="shared" si="1"/>
        <v>30.397867270639239</v>
      </c>
    </row>
    <row r="10" spans="13:20" x14ac:dyDescent="0.35">
      <c r="M10" s="27" t="s">
        <v>46</v>
      </c>
      <c r="N10" s="46">
        <f>+SUM(N9:T9)</f>
        <v>146.6844394113395</v>
      </c>
      <c r="O10" s="47" t="s">
        <v>41</v>
      </c>
      <c r="P10" s="48">
        <f>N7+NPV(O5,O7:T7)</f>
        <v>146.68443941133953</v>
      </c>
      <c r="Q10" s="44"/>
      <c r="R10" s="44"/>
      <c r="S10" s="44"/>
      <c r="T10" s="44"/>
    </row>
    <row r="12" spans="13:20" x14ac:dyDescent="0.35">
      <c r="O12" s="38"/>
    </row>
    <row r="16" spans="13:20" x14ac:dyDescent="0.35">
      <c r="N16" s="2"/>
    </row>
    <row r="32" spans="14:17" x14ac:dyDescent="0.35">
      <c r="N32" s="5" t="s">
        <v>57</v>
      </c>
      <c r="O32" s="40"/>
      <c r="P32" s="5"/>
      <c r="Q32" s="60">
        <v>0.15</v>
      </c>
    </row>
    <row r="33" spans="13:17" x14ac:dyDescent="0.35">
      <c r="N33" s="39">
        <v>0</v>
      </c>
      <c r="O33" s="39">
        <v>1</v>
      </c>
      <c r="P33" s="39">
        <v>2</v>
      </c>
      <c r="Q33" s="39">
        <v>3</v>
      </c>
    </row>
    <row r="34" spans="13:17" x14ac:dyDescent="0.35">
      <c r="M34" s="27" t="s">
        <v>45</v>
      </c>
      <c r="N34" s="38">
        <v>-12000</v>
      </c>
      <c r="O34" s="38">
        <v>5000</v>
      </c>
      <c r="P34" s="38">
        <v>5000</v>
      </c>
      <c r="Q34" s="38">
        <v>8000</v>
      </c>
    </row>
    <row r="35" spans="13:17" x14ac:dyDescent="0.35">
      <c r="M35" s="27" t="s">
        <v>47</v>
      </c>
      <c r="N35" s="38">
        <f>+N42+O34/((1+$Q$32)^O33)+P34/((1+$Q$32)^P33)+Q34/((1+$Q$32)^Q33)</f>
        <v>1388.6742828963611</v>
      </c>
      <c r="P35" t="s">
        <v>59</v>
      </c>
      <c r="Q35" s="43">
        <f>+IRR(N34:Q34)</f>
        <v>0.2131282726445185</v>
      </c>
    </row>
    <row r="36" spans="13:17" x14ac:dyDescent="0.35">
      <c r="M36" s="32"/>
      <c r="N36" s="55"/>
      <c r="O36" s="33"/>
      <c r="P36" s="59"/>
      <c r="Q36" s="59"/>
    </row>
    <row r="37" spans="13:17" x14ac:dyDescent="0.35">
      <c r="M37" s="32"/>
      <c r="N37" s="55"/>
      <c r="O37" s="33"/>
      <c r="P37" s="59"/>
      <c r="Q37" s="59"/>
    </row>
    <row r="38" spans="13:17" x14ac:dyDescent="0.35">
      <c r="M38" s="32"/>
      <c r="N38" s="55"/>
      <c r="O38" s="33"/>
      <c r="P38" s="59"/>
      <c r="Q38" s="59"/>
    </row>
    <row r="39" spans="13:17" x14ac:dyDescent="0.35">
      <c r="M39" s="32"/>
      <c r="N39" s="5" t="s">
        <v>58</v>
      </c>
      <c r="O39" s="5"/>
      <c r="P39" s="5"/>
      <c r="Q39" s="40">
        <v>0.15</v>
      </c>
    </row>
    <row r="40" spans="13:17" x14ac:dyDescent="0.35">
      <c r="M40" s="32"/>
      <c r="N40" s="39">
        <v>0</v>
      </c>
      <c r="O40" s="39">
        <v>1</v>
      </c>
      <c r="P40" s="39">
        <v>2</v>
      </c>
      <c r="Q40" s="39">
        <v>3</v>
      </c>
    </row>
    <row r="41" spans="13:17" x14ac:dyDescent="0.35">
      <c r="M41" s="27" t="s">
        <v>43</v>
      </c>
      <c r="N41" s="41"/>
      <c r="O41" s="42">
        <f>+(1+$Q$39)^O40</f>
        <v>1.1499999999999999</v>
      </c>
      <c r="P41" s="42">
        <f t="shared" ref="P41:Q41" si="2">+(1+$Q$39)^P40</f>
        <v>1.3224999999999998</v>
      </c>
      <c r="Q41" s="42">
        <f t="shared" si="2"/>
        <v>1.5208749999999995</v>
      </c>
    </row>
    <row r="42" spans="13:17" x14ac:dyDescent="0.35">
      <c r="M42" s="27" t="s">
        <v>44</v>
      </c>
      <c r="N42" s="38">
        <f>+N34</f>
        <v>-12000</v>
      </c>
      <c r="O42" s="38">
        <f>+O34/O41</f>
        <v>4347.826086956522</v>
      </c>
      <c r="P42" s="38">
        <f>+P34/P41</f>
        <v>3780.7183364839325</v>
      </c>
      <c r="Q42" s="38">
        <f>+Q34/Q41</f>
        <v>5260.1298594559066</v>
      </c>
    </row>
    <row r="43" spans="13:17" x14ac:dyDescent="0.35">
      <c r="M43" s="27" t="s">
        <v>46</v>
      </c>
      <c r="N43" s="38">
        <f>+SUM(N42:Q42)</f>
        <v>1388.6742828963611</v>
      </c>
      <c r="P43" t="s">
        <v>59</v>
      </c>
      <c r="Q43" s="11">
        <f>+N42+NPV(Q39,O34:Q34)</f>
        <v>1388.6742828963597</v>
      </c>
    </row>
    <row r="50" spans="2:8" x14ac:dyDescent="0.35">
      <c r="F50" s="31"/>
      <c r="G50" s="31"/>
      <c r="H50" s="31"/>
    </row>
    <row r="63" spans="2:8" x14ac:dyDescent="0.35">
      <c r="B63" s="61" t="s">
        <v>60</v>
      </c>
      <c r="C63" s="5"/>
      <c r="D63" s="5"/>
      <c r="E63" s="5"/>
      <c r="F63" s="5"/>
      <c r="G63" t="s">
        <v>63</v>
      </c>
    </row>
    <row r="64" spans="2:8" x14ac:dyDescent="0.35">
      <c r="B64" s="61" t="s">
        <v>61</v>
      </c>
      <c r="C64" s="5"/>
      <c r="D64" s="5"/>
      <c r="E64" s="5"/>
      <c r="F64" s="5"/>
    </row>
    <row r="65" spans="2:8" x14ac:dyDescent="0.35">
      <c r="B65" s="61" t="s">
        <v>62</v>
      </c>
      <c r="C65" s="5"/>
      <c r="D65" s="5"/>
      <c r="E65" s="5"/>
      <c r="F65" s="5"/>
    </row>
    <row r="66" spans="2:8" s="33" customFormat="1" x14ac:dyDescent="0.35"/>
    <row r="67" spans="2:8" s="33" customFormat="1" x14ac:dyDescent="0.35">
      <c r="E67" s="59">
        <v>0.1</v>
      </c>
    </row>
    <row r="68" spans="2:8" x14ac:dyDescent="0.35">
      <c r="C68" s="39">
        <v>0</v>
      </c>
      <c r="D68" s="39">
        <v>1</v>
      </c>
      <c r="E68" s="39">
        <v>2</v>
      </c>
      <c r="F68" s="39">
        <v>3</v>
      </c>
      <c r="G68" s="39">
        <v>4</v>
      </c>
      <c r="H68" s="39">
        <v>5</v>
      </c>
    </row>
    <row r="69" spans="2:8" x14ac:dyDescent="0.35">
      <c r="B69" t="s">
        <v>45</v>
      </c>
      <c r="C69" s="1">
        <v>-250</v>
      </c>
      <c r="D69" s="1">
        <v>50</v>
      </c>
      <c r="E69" s="1">
        <v>100</v>
      </c>
      <c r="F69" s="1">
        <v>100</v>
      </c>
      <c r="G69" s="1">
        <v>50</v>
      </c>
      <c r="H69" s="1">
        <v>50</v>
      </c>
    </row>
    <row r="70" spans="2:8" x14ac:dyDescent="0.35">
      <c r="B70" t="s">
        <v>47</v>
      </c>
      <c r="C70" s="35">
        <f>+IRR(C69:H69)</f>
        <v>0.12944401035752184</v>
      </c>
    </row>
    <row r="71" spans="2:8" x14ac:dyDescent="0.35">
      <c r="B71" t="s">
        <v>46</v>
      </c>
      <c r="C71" s="62">
        <f>+C69+NPV(E67,D69:H69)</f>
        <v>18.427392565088041</v>
      </c>
    </row>
    <row r="73" spans="2:8" s="33" customFormat="1" x14ac:dyDescent="0.35">
      <c r="E73" s="59">
        <v>0.12</v>
      </c>
    </row>
    <row r="74" spans="2:8" x14ac:dyDescent="0.35">
      <c r="C74" s="39">
        <v>0</v>
      </c>
      <c r="D74" s="39">
        <v>1</v>
      </c>
      <c r="E74" s="39">
        <v>2</v>
      </c>
      <c r="F74" s="39">
        <v>3</v>
      </c>
      <c r="G74" s="39">
        <v>4</v>
      </c>
      <c r="H74" s="39">
        <v>5</v>
      </c>
    </row>
    <row r="75" spans="2:8" x14ac:dyDescent="0.35">
      <c r="B75" t="s">
        <v>45</v>
      </c>
      <c r="C75" s="1">
        <v>-250</v>
      </c>
      <c r="D75" s="1">
        <v>50</v>
      </c>
      <c r="E75" s="1">
        <v>100</v>
      </c>
      <c r="F75" s="1">
        <v>100</v>
      </c>
      <c r="G75" s="1">
        <v>50</v>
      </c>
      <c r="H75" s="1">
        <v>50</v>
      </c>
    </row>
    <row r="76" spans="2:8" x14ac:dyDescent="0.35">
      <c r="B76" t="s">
        <v>47</v>
      </c>
      <c r="C76" s="35">
        <f>+IRR(C75:H75)</f>
        <v>0.12944401035752184</v>
      </c>
    </row>
    <row r="77" spans="2:8" x14ac:dyDescent="0.35">
      <c r="B77" t="s">
        <v>46</v>
      </c>
      <c r="C77" s="62">
        <f>+C75+NPV(E73,D75:H75)</f>
        <v>5.6875163854718096</v>
      </c>
    </row>
  </sheetData>
  <pageMargins left="0.7" right="0.7" top="0.75" bottom="0.75" header="0.3" footer="0.3"/>
  <pageSetup paperSize="9" orientation="portrait" verticalDpi="0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Future value-&gt;</vt:lpstr>
      <vt:lpstr>SolutionsFV1</vt:lpstr>
      <vt:lpstr>Present Value -&gt;</vt:lpstr>
      <vt:lpstr>SolutionsPV</vt:lpstr>
      <vt:lpstr>Annuity -&gt;</vt:lpstr>
      <vt:lpstr>Solutions annuity</vt:lpstr>
      <vt:lpstr>Bond -&gt;</vt:lpstr>
      <vt:lpstr>SolutionsBond</vt:lpstr>
      <vt:lpstr>Investments-&gt;</vt:lpstr>
      <vt:lpstr>Solutions</vt:lpstr>
    </vt:vector>
  </TitlesOfParts>
  <Company>FH-Frankfurt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SPSS</dc:creator>
  <cp:lastModifiedBy>Vincenzo Uli</cp:lastModifiedBy>
  <dcterms:created xsi:type="dcterms:W3CDTF">2017-10-06T16:30:02Z</dcterms:created>
  <dcterms:modified xsi:type="dcterms:W3CDTF">2022-09-09T16:40:44Z</dcterms:modified>
</cp:coreProperties>
</file>