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 UAS DELL Lat 7340\10_lehre\14_startprojekt\2024\02 VL\00 neu hoch\"/>
    </mc:Choice>
  </mc:AlternateContent>
  <xr:revisionPtr revIDLastSave="0" documentId="8_{8D0BC6A2-37AA-4486-B0E9-A231B56E0EE0}" xr6:coauthVersionLast="36" xr6:coauthVersionMax="36" xr10:uidLastSave="{00000000-0000-0000-0000-000000000000}"/>
  <bookViews>
    <workbookView xWindow="0" yWindow="0" windowWidth="14400" windowHeight="5543" xr2:uid="{4C234DD3-602B-4E99-8FEF-271BB5682E8A}"/>
  </bookViews>
  <sheets>
    <sheet name="W_m MLS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6" i="1"/>
  <c r="F16" i="1"/>
  <c r="G16" i="1" s="1"/>
  <c r="E16" i="1"/>
  <c r="D16" i="1"/>
  <c r="T15" i="1"/>
  <c r="F15" i="1"/>
  <c r="D15" i="1"/>
  <c r="E15" i="1" s="1"/>
  <c r="F14" i="1"/>
  <c r="G14" i="1" s="1"/>
  <c r="H14" i="1" s="1"/>
  <c r="K15" i="1" s="1"/>
  <c r="D14" i="1"/>
  <c r="E14" i="1" s="1"/>
  <c r="U13" i="1"/>
  <c r="T13" i="1"/>
  <c r="F13" i="1"/>
  <c r="G13" i="1" s="1"/>
  <c r="D13" i="1"/>
  <c r="E13" i="1" s="1"/>
  <c r="F12" i="1"/>
  <c r="G12" i="1" s="1"/>
  <c r="D12" i="1"/>
  <c r="E12" i="1" s="1"/>
  <c r="F11" i="1"/>
  <c r="G11" i="1" s="1"/>
  <c r="H11" i="1" s="1"/>
  <c r="E11" i="1"/>
  <c r="D11" i="1"/>
  <c r="F10" i="1"/>
  <c r="G10" i="1" s="1"/>
  <c r="H10" i="1" s="1"/>
  <c r="K11" i="1" s="1"/>
  <c r="D10" i="1"/>
  <c r="E10" i="1" s="1"/>
  <c r="F9" i="1"/>
  <c r="G9" i="1" s="1"/>
  <c r="H9" i="1" s="1"/>
  <c r="K10" i="1" s="1"/>
  <c r="D9" i="1"/>
  <c r="E9" i="1" s="1"/>
  <c r="U8" i="1"/>
  <c r="T8" i="1"/>
  <c r="U10" i="1" s="1"/>
  <c r="N8" i="1"/>
  <c r="F8" i="1"/>
  <c r="G8" i="1" s="1"/>
  <c r="H8" i="1" s="1"/>
  <c r="D8" i="1"/>
  <c r="E8" i="1" s="1"/>
  <c r="H5" i="1"/>
  <c r="G15" i="1" s="1"/>
  <c r="H15" i="1" s="1"/>
  <c r="E5" i="1"/>
  <c r="J15" i="1" l="1"/>
  <c r="M10" i="1"/>
  <c r="J11" i="1"/>
  <c r="J9" i="1"/>
  <c r="J13" i="1"/>
  <c r="M9" i="1"/>
  <c r="J10" i="1"/>
  <c r="J16" i="1"/>
  <c r="M15" i="1"/>
  <c r="J12" i="1"/>
  <c r="K9" i="1"/>
  <c r="H12" i="1"/>
  <c r="H16" i="1"/>
  <c r="K16" i="1" s="1"/>
  <c r="M16" i="1" s="1"/>
  <c r="J14" i="1"/>
  <c r="H13" i="1"/>
  <c r="K14" i="1" s="1"/>
  <c r="M14" i="1" s="1"/>
  <c r="M11" i="1"/>
  <c r="K13" i="1" l="1"/>
  <c r="M13" i="1" s="1"/>
  <c r="K12" i="1"/>
  <c r="M12" i="1" s="1"/>
  <c r="M8" i="1" s="1"/>
  <c r="N10" i="1" s="1"/>
</calcChain>
</file>

<file path=xl/sharedStrings.xml><?xml version="1.0" encoding="utf-8"?>
<sst xmlns="http://schemas.openxmlformats.org/spreadsheetml/2006/main" count="37" uniqueCount="29">
  <si>
    <t>Auswertung 1: Verlaufskurve und Approximation</t>
  </si>
  <si>
    <t>Auswertung 2: Arbeit (Fläche) innerhalb Messbereich</t>
  </si>
  <si>
    <t>Auswertung 3: Arbeit (Fläche) extrapoliert</t>
  </si>
  <si>
    <t>H (mm)</t>
  </si>
  <si>
    <t>h_A (mm)</t>
  </si>
  <si>
    <t>g (m/s2)</t>
  </si>
  <si>
    <t>d_Stemp (mm)</t>
  </si>
  <si>
    <t>A (m2)</t>
  </si>
  <si>
    <t>ρ_Wachs (kg/m3)</t>
  </si>
  <si>
    <t>Δs/h_A,max (-)</t>
  </si>
  <si>
    <t>m</t>
  </si>
  <si>
    <t>s</t>
  </si>
  <si>
    <t>Δs</t>
  </si>
  <si>
    <t>Δs/h_A</t>
  </si>
  <si>
    <t>F</t>
  </si>
  <si>
    <t>p</t>
  </si>
  <si>
    <t>Δp</t>
  </si>
  <si>
    <t>(Δs/h_A)_MW</t>
  </si>
  <si>
    <t>(Δp)_MW</t>
  </si>
  <si>
    <t>W_m,MR</t>
  </si>
  <si>
    <t>W_m,Int</t>
  </si>
  <si>
    <t>W_m,graf</t>
  </si>
  <si>
    <t>kg</t>
  </si>
  <si>
    <t>mm</t>
  </si>
  <si>
    <t xml:space="preserve"> -</t>
  </si>
  <si>
    <t>N</t>
  </si>
  <si>
    <t>Pa</t>
  </si>
  <si>
    <t>kJ/kg</t>
  </si>
  <si>
    <t>Nebenrechnung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</si>
</sst>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Fill="1" applyBorder="1"/>
    <xf numFmtId="0" fontId="3" fillId="0" borderId="4" xfId="0" applyFont="1" applyBorder="1"/>
    <xf numFmtId="0" fontId="0" fillId="0" borderId="6" xfId="0" applyBorder="1"/>
    <xf numFmtId="0" fontId="3" fillId="0" borderId="6" xfId="0" applyFont="1" applyBorder="1"/>
    <xf numFmtId="0" fontId="0" fillId="2" borderId="7" xfId="0" applyFill="1" applyBorder="1"/>
    <xf numFmtId="0" fontId="0" fillId="3" borderId="8" xfId="0" applyFill="1" applyBorder="1"/>
    <xf numFmtId="0" fontId="0" fillId="4" borderId="8" xfId="0" applyFill="1" applyBorder="1"/>
    <xf numFmtId="0" fontId="0" fillId="2" borderId="8" xfId="0" applyFill="1" applyBorder="1"/>
    <xf numFmtId="11" fontId="0" fillId="3" borderId="9" xfId="0" applyNumberFormat="1" applyFill="1" applyBorder="1"/>
    <xf numFmtId="0" fontId="0" fillId="4" borderId="7" xfId="0" applyFill="1" applyBorder="1"/>
    <xf numFmtId="0" fontId="0" fillId="0" borderId="9" xfId="0" applyBorder="1"/>
    <xf numFmtId="0" fontId="0" fillId="0" borderId="7" xfId="0" applyFill="1" applyBorder="1"/>
    <xf numFmtId="0" fontId="0" fillId="2" borderId="9" xfId="0" applyFill="1" applyBorder="1"/>
    <xf numFmtId="0" fontId="3" fillId="0" borderId="0" xfId="0" applyFont="1" applyBorder="1"/>
    <xf numFmtId="0" fontId="3" fillId="0" borderId="10" xfId="0" applyFont="1" applyBorder="1"/>
    <xf numFmtId="0" fontId="3" fillId="0" borderId="4" xfId="0" applyFont="1" applyFill="1" applyBorder="1"/>
    <xf numFmtId="0" fontId="3" fillId="0" borderId="6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Fill="1" applyBorder="1"/>
    <xf numFmtId="0" fontId="4" fillId="0" borderId="9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2" fontId="2" fillId="5" borderId="0" xfId="0" applyNumberFormat="1" applyFont="1" applyFill="1" applyBorder="1"/>
    <xf numFmtId="11" fontId="2" fillId="3" borderId="0" xfId="0" applyNumberFormat="1" applyFont="1" applyFill="1" applyBorder="1"/>
    <xf numFmtId="11" fontId="2" fillId="5" borderId="0" xfId="0" applyNumberFormat="1" applyFont="1" applyFill="1" applyBorder="1"/>
    <xf numFmtId="164" fontId="2" fillId="5" borderId="0" xfId="0" applyNumberFormat="1" applyFont="1" applyFill="1" applyBorder="1"/>
    <xf numFmtId="164" fontId="2" fillId="5" borderId="0" xfId="0" applyNumberFormat="1" applyFont="1" applyFill="1"/>
    <xf numFmtId="0" fontId="0" fillId="2" borderId="0" xfId="0" applyFill="1" applyBorder="1"/>
    <xf numFmtId="0" fontId="0" fillId="3" borderId="0" xfId="0" applyFill="1" applyBorder="1"/>
    <xf numFmtId="2" fontId="0" fillId="5" borderId="0" xfId="0" applyNumberFormat="1" applyFill="1" applyBorder="1"/>
    <xf numFmtId="2" fontId="0" fillId="5" borderId="0" xfId="0" applyNumberFormat="1" applyFont="1" applyFill="1" applyBorder="1"/>
    <xf numFmtId="11" fontId="0" fillId="3" borderId="0" xfId="0" applyNumberFormat="1" applyFont="1" applyFill="1" applyBorder="1"/>
    <xf numFmtId="11" fontId="0" fillId="5" borderId="0" xfId="0" applyNumberFormat="1" applyFont="1" applyFill="1" applyBorder="1"/>
    <xf numFmtId="0" fontId="0" fillId="3" borderId="0" xfId="0" applyFill="1"/>
    <xf numFmtId="11" fontId="0" fillId="3" borderId="0" xfId="0" applyNumberFormat="1" applyFill="1"/>
    <xf numFmtId="9" fontId="0" fillId="5" borderId="0" xfId="1" applyFont="1" applyFill="1"/>
    <xf numFmtId="0" fontId="2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backward val="0.5"/>
            <c:dispRSqr val="1"/>
            <c:dispEq val="1"/>
            <c:trendlineLbl>
              <c:layout>
                <c:manualLayout>
                  <c:x val="-4.7815179352580929E-2"/>
                  <c:y val="7.894940215806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'W_m MLSG'!$E$9:$E$16</c:f>
              <c:numCache>
                <c:formatCode>0.00</c:formatCode>
                <c:ptCount val="8"/>
                <c:pt idx="0">
                  <c:v>6.6666666666666666E-2</c:v>
                </c:pt>
                <c:pt idx="1">
                  <c:v>0.13333333333333333</c:v>
                </c:pt>
                <c:pt idx="2">
                  <c:v>0.20500000000000002</c:v>
                </c:pt>
                <c:pt idx="3">
                  <c:v>0.28333333333333333</c:v>
                </c:pt>
                <c:pt idx="4">
                  <c:v>0.32500000000000001</c:v>
                </c:pt>
                <c:pt idx="5">
                  <c:v>0.37666666666666671</c:v>
                </c:pt>
                <c:pt idx="6">
                  <c:v>0.41166666666666674</c:v>
                </c:pt>
                <c:pt idx="7">
                  <c:v>0.44166666666666665</c:v>
                </c:pt>
              </c:numCache>
            </c:numRef>
          </c:xVal>
          <c:yVal>
            <c:numRef>
              <c:f>'W_m MLSG'!$H$9:$H$16</c:f>
              <c:numCache>
                <c:formatCode>0.00E+00</c:formatCode>
                <c:ptCount val="8"/>
                <c:pt idx="0">
                  <c:v>114591.55902616464</c:v>
                </c:pt>
                <c:pt idx="1">
                  <c:v>241915.51349968094</c:v>
                </c:pt>
                <c:pt idx="2">
                  <c:v>496563.42244671343</c:v>
                </c:pt>
                <c:pt idx="3">
                  <c:v>751211.33139374596</c:v>
                </c:pt>
                <c:pt idx="4">
                  <c:v>1133183.1948142948</c:v>
                </c:pt>
                <c:pt idx="5">
                  <c:v>1515155.0582348437</c:v>
                </c:pt>
                <c:pt idx="6">
                  <c:v>1922591.7125500957</c:v>
                </c:pt>
                <c:pt idx="7">
                  <c:v>2406422.7395494576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7-4FB3-87B9-7A17A8E02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388767"/>
        <c:axId val="1937865455"/>
      </c:scatterChart>
      <c:valAx>
        <c:axId val="183138876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Verformg.</a:t>
                </a:r>
                <a:r>
                  <a:rPr lang="de-DE" baseline="0"/>
                  <a:t> </a:t>
                </a:r>
                <a:r>
                  <a:rPr lang="el-GR" baseline="0"/>
                  <a:t>Δ</a:t>
                </a:r>
                <a:r>
                  <a:rPr lang="de-DE" baseline="0"/>
                  <a:t>s/h_A (-)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7865455"/>
        <c:crosses val="autoZero"/>
        <c:crossBetween val="midCat"/>
      </c:valAx>
      <c:valAx>
        <c:axId val="19378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Druck p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3887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backward val="0.5"/>
            <c:dispRSqr val="1"/>
            <c:dispEq val="1"/>
            <c:trendlineLbl>
              <c:layout>
                <c:manualLayout>
                  <c:x val="-4.7815179352580929E-2"/>
                  <c:y val="7.894940215806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'W_m MLSG'!$E$9:$E$16</c:f>
              <c:numCache>
                <c:formatCode>0.00</c:formatCode>
                <c:ptCount val="8"/>
                <c:pt idx="0">
                  <c:v>6.6666666666666666E-2</c:v>
                </c:pt>
                <c:pt idx="1">
                  <c:v>0.13333333333333333</c:v>
                </c:pt>
                <c:pt idx="2">
                  <c:v>0.20500000000000002</c:v>
                </c:pt>
                <c:pt idx="3">
                  <c:v>0.28333333333333333</c:v>
                </c:pt>
                <c:pt idx="4">
                  <c:v>0.32500000000000001</c:v>
                </c:pt>
                <c:pt idx="5">
                  <c:v>0.37666666666666671</c:v>
                </c:pt>
                <c:pt idx="6">
                  <c:v>0.41166666666666674</c:v>
                </c:pt>
                <c:pt idx="7">
                  <c:v>0.44166666666666665</c:v>
                </c:pt>
              </c:numCache>
            </c:numRef>
          </c:xVal>
          <c:yVal>
            <c:numRef>
              <c:f>'W_m MLSG'!$H$9:$H$16</c:f>
              <c:numCache>
                <c:formatCode>0.00E+00</c:formatCode>
                <c:ptCount val="8"/>
                <c:pt idx="0">
                  <c:v>114591.55902616464</c:v>
                </c:pt>
                <c:pt idx="1">
                  <c:v>241915.51349968094</c:v>
                </c:pt>
                <c:pt idx="2">
                  <c:v>496563.42244671343</c:v>
                </c:pt>
                <c:pt idx="3">
                  <c:v>751211.33139374596</c:v>
                </c:pt>
                <c:pt idx="4">
                  <c:v>1133183.1948142948</c:v>
                </c:pt>
                <c:pt idx="5">
                  <c:v>1515155.0582348437</c:v>
                </c:pt>
                <c:pt idx="6">
                  <c:v>1922591.7125500957</c:v>
                </c:pt>
                <c:pt idx="7">
                  <c:v>2406422.7395494576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7-4B3A-9A37-40375C718EDA}"/>
            </c:ext>
          </c:extLst>
        </c:ser>
        <c:ser>
          <c:idx val="1"/>
          <c:order val="1"/>
          <c:tx>
            <c:v>MW MEthode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'W_m MLSG'!$J$9:$J$16</c:f>
              <c:numCache>
                <c:formatCode>General</c:formatCode>
                <c:ptCount val="8"/>
                <c:pt idx="0">
                  <c:v>3.3333333333333333E-2</c:v>
                </c:pt>
                <c:pt idx="1">
                  <c:v>0.1</c:v>
                </c:pt>
                <c:pt idx="2">
                  <c:v>0.16916666666666669</c:v>
                </c:pt>
                <c:pt idx="3">
                  <c:v>0.24416666666666667</c:v>
                </c:pt>
                <c:pt idx="4">
                  <c:v>0.3041666666666667</c:v>
                </c:pt>
                <c:pt idx="5">
                  <c:v>0.35083333333333333</c:v>
                </c:pt>
                <c:pt idx="6">
                  <c:v>0.39416666666666672</c:v>
                </c:pt>
                <c:pt idx="7">
                  <c:v>0.42666666666666669</c:v>
                </c:pt>
              </c:numCache>
            </c:numRef>
          </c:xVal>
          <c:yVal>
            <c:numRef>
              <c:f>'W_m MLSG'!$K$9:$K$16</c:f>
              <c:numCache>
                <c:formatCode>0.00E+00</c:formatCode>
                <c:ptCount val="8"/>
                <c:pt idx="0">
                  <c:v>57295.779513082322</c:v>
                </c:pt>
                <c:pt idx="1">
                  <c:v>178253.5362629228</c:v>
                </c:pt>
                <c:pt idx="2">
                  <c:v>369239.46797319717</c:v>
                </c:pt>
                <c:pt idx="3">
                  <c:v>623887.37692022976</c:v>
                </c:pt>
                <c:pt idx="4">
                  <c:v>942197.26310402039</c:v>
                </c:pt>
                <c:pt idx="5">
                  <c:v>1324169.1265245692</c:v>
                </c:pt>
                <c:pt idx="6">
                  <c:v>1718873.3853924698</c:v>
                </c:pt>
                <c:pt idx="7">
                  <c:v>2164507.2260497767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77-4B3A-9A37-40375C718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388767"/>
        <c:axId val="1937865455"/>
      </c:scatterChart>
      <c:valAx>
        <c:axId val="183138876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Verformg.</a:t>
                </a:r>
                <a:r>
                  <a:rPr lang="de-DE" baseline="0"/>
                  <a:t> </a:t>
                </a:r>
                <a:r>
                  <a:rPr lang="el-GR" baseline="0"/>
                  <a:t>Δ</a:t>
                </a:r>
                <a:r>
                  <a:rPr lang="de-DE" baseline="0"/>
                  <a:t>s/h_A (-)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7865455"/>
        <c:crosses val="autoZero"/>
        <c:crossBetween val="midCat"/>
      </c:valAx>
      <c:valAx>
        <c:axId val="19378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Druck p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3887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0.16000000000000003"/>
            <c:backward val="0.5"/>
            <c:dispRSqr val="1"/>
            <c:dispEq val="1"/>
            <c:trendlineLbl>
              <c:layout>
                <c:manualLayout>
                  <c:x val="-4.7815179352580929E-2"/>
                  <c:y val="7.894940215806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'W_m MLSG'!$E$9:$E$16</c:f>
              <c:numCache>
                <c:formatCode>0.00</c:formatCode>
                <c:ptCount val="8"/>
                <c:pt idx="0">
                  <c:v>6.6666666666666666E-2</c:v>
                </c:pt>
                <c:pt idx="1">
                  <c:v>0.13333333333333333</c:v>
                </c:pt>
                <c:pt idx="2">
                  <c:v>0.20500000000000002</c:v>
                </c:pt>
                <c:pt idx="3">
                  <c:v>0.28333333333333333</c:v>
                </c:pt>
                <c:pt idx="4">
                  <c:v>0.32500000000000001</c:v>
                </c:pt>
                <c:pt idx="5">
                  <c:v>0.37666666666666671</c:v>
                </c:pt>
                <c:pt idx="6">
                  <c:v>0.41166666666666674</c:v>
                </c:pt>
                <c:pt idx="7">
                  <c:v>0.44166666666666665</c:v>
                </c:pt>
              </c:numCache>
            </c:numRef>
          </c:xVal>
          <c:yVal>
            <c:numRef>
              <c:f>'W_m MLSG'!$H$9:$H$16</c:f>
              <c:numCache>
                <c:formatCode>0.00E+00</c:formatCode>
                <c:ptCount val="8"/>
                <c:pt idx="0">
                  <c:v>114591.55902616464</c:v>
                </c:pt>
                <c:pt idx="1">
                  <c:v>241915.51349968094</c:v>
                </c:pt>
                <c:pt idx="2">
                  <c:v>496563.42244671343</c:v>
                </c:pt>
                <c:pt idx="3">
                  <c:v>751211.33139374596</c:v>
                </c:pt>
                <c:pt idx="4">
                  <c:v>1133183.1948142948</c:v>
                </c:pt>
                <c:pt idx="5">
                  <c:v>1515155.0582348437</c:v>
                </c:pt>
                <c:pt idx="6">
                  <c:v>1922591.7125500957</c:v>
                </c:pt>
                <c:pt idx="7">
                  <c:v>2406422.7395494576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64-4151-AE45-4C265796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388767"/>
        <c:axId val="1937865455"/>
      </c:scatterChart>
      <c:valAx>
        <c:axId val="183138876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Verformg.</a:t>
                </a:r>
                <a:r>
                  <a:rPr lang="de-DE" baseline="0"/>
                  <a:t> </a:t>
                </a:r>
                <a:r>
                  <a:rPr lang="el-GR" baseline="0"/>
                  <a:t>Δ</a:t>
                </a:r>
                <a:r>
                  <a:rPr lang="de-DE" baseline="0"/>
                  <a:t>s/h_A (-)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7865455"/>
        <c:crosses val="autoZero"/>
        <c:crossBetween val="midCat"/>
      </c:valAx>
      <c:valAx>
        <c:axId val="19378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Druck p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3887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backward val="0.5"/>
            <c:dispRSqr val="1"/>
            <c:dispEq val="1"/>
            <c:trendlineLbl>
              <c:layout>
                <c:manualLayout>
                  <c:x val="-4.7815179352580929E-2"/>
                  <c:y val="7.8949402158063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'W_m MLSG'!$D$9:$D$16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12.3</c:v>
                </c:pt>
                <c:pt idx="3">
                  <c:v>17</c:v>
                </c:pt>
                <c:pt idx="4">
                  <c:v>19.5</c:v>
                </c:pt>
                <c:pt idx="5">
                  <c:v>22.6</c:v>
                </c:pt>
                <c:pt idx="6">
                  <c:v>24.700000000000003</c:v>
                </c:pt>
                <c:pt idx="7">
                  <c:v>26.5</c:v>
                </c:pt>
              </c:numCache>
            </c:numRef>
          </c:xVal>
          <c:yVal>
            <c:numRef>
              <c:f>'W_m MLSG'!$F$9:$F$16</c:f>
              <c:numCache>
                <c:formatCode>0.00</c:formatCode>
                <c:ptCount val="8"/>
                <c:pt idx="0">
                  <c:v>20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100</c:v>
                </c:pt>
                <c:pt idx="5">
                  <c:v>130</c:v>
                </c:pt>
                <c:pt idx="6">
                  <c:v>162</c:v>
                </c:pt>
                <c:pt idx="7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A6-4697-87B3-D24BEA1D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388767"/>
        <c:axId val="1937865455"/>
      </c:scatterChart>
      <c:valAx>
        <c:axId val="183138876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Verformg.</a:t>
                </a:r>
                <a:r>
                  <a:rPr lang="de-DE" baseline="0"/>
                  <a:t> </a:t>
                </a:r>
                <a:r>
                  <a:rPr lang="el-GR" baseline="0"/>
                  <a:t>Δ</a:t>
                </a:r>
                <a:r>
                  <a:rPr lang="de-DE" baseline="0"/>
                  <a:t>s (mm)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7865455"/>
        <c:crosses val="autoZero"/>
        <c:crossBetween val="midCat"/>
      </c:valAx>
      <c:valAx>
        <c:axId val="19378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Kraft</a:t>
                </a:r>
                <a:r>
                  <a:rPr lang="de-DE" baseline="0"/>
                  <a:t> F</a:t>
                </a:r>
                <a:r>
                  <a:rPr lang="de-DE"/>
                  <a:t>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38876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18255</xdr:colOff>
      <xdr:row>17</xdr:row>
      <xdr:rowOff>9525</xdr:rowOff>
    </xdr:from>
    <xdr:to>
      <xdr:col>7</xdr:col>
      <xdr:colOff>18255</xdr:colOff>
      <xdr:row>32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547C384-D4E2-4921-A7EE-294158D4C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15</xdr:col>
      <xdr:colOff>0</xdr:colOff>
      <xdr:row>32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0CE8BE6-542E-43AF-B714-1B9C50F8E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0</xdr:colOff>
      <xdr:row>32</xdr:row>
      <xdr:rowOff>28575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72B2A0A-A7E6-428D-965D-DC008D941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123825</xdr:colOff>
      <xdr:row>26</xdr:row>
      <xdr:rowOff>128587</xdr:rowOff>
    </xdr:from>
    <xdr:to>
      <xdr:col>20</xdr:col>
      <xdr:colOff>300038</xdr:colOff>
      <xdr:row>28</xdr:row>
      <xdr:rowOff>176212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D1EA9556-5579-493E-A33D-06703853039F}"/>
            </a:ext>
          </a:extLst>
        </xdr:cNvPr>
        <xdr:cNvCxnSpPr/>
      </xdr:nvCxnSpPr>
      <xdr:spPr>
        <a:xfrm flipV="1">
          <a:off x="13347700" y="4914899"/>
          <a:ext cx="2495550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314325</xdr:colOff>
      <xdr:row>26</xdr:row>
      <xdr:rowOff>133350</xdr:rowOff>
    </xdr:from>
    <xdr:to>
      <xdr:col>21</xdr:col>
      <xdr:colOff>19050</xdr:colOff>
      <xdr:row>26</xdr:row>
      <xdr:rowOff>133350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BBAEBB39-AA70-4F93-AA5C-C8072582B17D}"/>
            </a:ext>
          </a:extLst>
        </xdr:cNvPr>
        <xdr:cNvCxnSpPr/>
      </xdr:nvCxnSpPr>
      <xdr:spPr>
        <a:xfrm>
          <a:off x="15862300" y="4921250"/>
          <a:ext cx="463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319088</xdr:colOff>
      <xdr:row>19</xdr:row>
      <xdr:rowOff>0</xdr:rowOff>
    </xdr:from>
    <xdr:to>
      <xdr:col>21</xdr:col>
      <xdr:colOff>28575</xdr:colOff>
      <xdr:row>26</xdr:row>
      <xdr:rowOff>133350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8C57D4D1-AD45-44EB-AD33-F8CE842CFC78}"/>
            </a:ext>
          </a:extLst>
        </xdr:cNvPr>
        <xdr:cNvCxnSpPr/>
      </xdr:nvCxnSpPr>
      <xdr:spPr>
        <a:xfrm flipV="1">
          <a:off x="15862300" y="3498850"/>
          <a:ext cx="476250" cy="142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12700</xdr:rowOff>
    </xdr:from>
    <xdr:to>
      <xdr:col>7</xdr:col>
      <xdr:colOff>0</xdr:colOff>
      <xdr:row>48</xdr:row>
      <xdr:rowOff>41275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2A8BD6F-8264-4B65-9290-84E4FFFA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%20UAS%20DELL%20Lat%207340/10_lehre/14_startprojekt/2024/01%20deenfindung/messungen%20S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_m Vorlage"/>
      <sheetName val="W_m MLSG"/>
      <sheetName val="Tabelle3"/>
      <sheetName val="pressen granulat (2)"/>
      <sheetName val="pressen"/>
      <sheetName val="pressen granulat"/>
      <sheetName val="Tabelle1"/>
      <sheetName val="kap steig"/>
    </sheetNames>
    <sheetDataSet>
      <sheetData sheetId="0"/>
      <sheetData sheetId="1">
        <row r="9">
          <cell r="D9">
            <v>4</v>
          </cell>
          <cell r="E9">
            <v>6.6666666666666666E-2</v>
          </cell>
          <cell r="F9">
            <v>20</v>
          </cell>
          <cell r="H9">
            <v>114591.55902616464</v>
          </cell>
          <cell r="J9">
            <v>3.3333333333333333E-2</v>
          </cell>
          <cell r="K9">
            <v>57295.779513082322</v>
          </cell>
        </row>
        <row r="10">
          <cell r="D10">
            <v>8</v>
          </cell>
          <cell r="E10">
            <v>0.13333333333333333</v>
          </cell>
          <cell r="F10">
            <v>30</v>
          </cell>
          <cell r="H10">
            <v>241915.51349968094</v>
          </cell>
          <cell r="J10">
            <v>0.1</v>
          </cell>
          <cell r="K10">
            <v>178253.5362629228</v>
          </cell>
        </row>
        <row r="11">
          <cell r="D11">
            <v>12.3</v>
          </cell>
          <cell r="E11">
            <v>0.20500000000000002</v>
          </cell>
          <cell r="F11">
            <v>50</v>
          </cell>
          <cell r="H11">
            <v>496563.42244671343</v>
          </cell>
          <cell r="J11">
            <v>0.16916666666666669</v>
          </cell>
          <cell r="K11">
            <v>369239.46797319717</v>
          </cell>
        </row>
        <row r="12">
          <cell r="D12">
            <v>17</v>
          </cell>
          <cell r="E12">
            <v>0.28333333333333333</v>
          </cell>
          <cell r="F12">
            <v>70</v>
          </cell>
          <cell r="H12">
            <v>751211.33139374596</v>
          </cell>
          <cell r="J12">
            <v>0.24416666666666667</v>
          </cell>
          <cell r="K12">
            <v>623887.37692022976</v>
          </cell>
        </row>
        <row r="13">
          <cell r="D13">
            <v>19.5</v>
          </cell>
          <cell r="E13">
            <v>0.32500000000000001</v>
          </cell>
          <cell r="F13">
            <v>100</v>
          </cell>
          <cell r="H13">
            <v>1133183.1948142948</v>
          </cell>
          <cell r="J13">
            <v>0.3041666666666667</v>
          </cell>
          <cell r="K13">
            <v>942197.26310402039</v>
          </cell>
        </row>
        <row r="14">
          <cell r="D14">
            <v>22.6</v>
          </cell>
          <cell r="E14">
            <v>0.37666666666666671</v>
          </cell>
          <cell r="F14">
            <v>130</v>
          </cell>
          <cell r="H14">
            <v>1515155.0582348437</v>
          </cell>
          <cell r="J14">
            <v>0.35083333333333333</v>
          </cell>
          <cell r="K14">
            <v>1324169.1265245692</v>
          </cell>
        </row>
        <row r="15">
          <cell r="D15">
            <v>24.700000000000003</v>
          </cell>
          <cell r="E15">
            <v>0.41166666666666674</v>
          </cell>
          <cell r="F15">
            <v>162</v>
          </cell>
          <cell r="H15">
            <v>1922591.7125500957</v>
          </cell>
          <cell r="J15">
            <v>0.39416666666666672</v>
          </cell>
          <cell r="K15">
            <v>1718873.3853924698</v>
          </cell>
        </row>
        <row r="16">
          <cell r="D16">
            <v>26.5</v>
          </cell>
          <cell r="E16">
            <v>0.44166666666666665</v>
          </cell>
          <cell r="F16">
            <v>200</v>
          </cell>
          <cell r="H16">
            <v>2406422.7395494576</v>
          </cell>
          <cell r="J16">
            <v>0.42666666666666669</v>
          </cell>
          <cell r="K16">
            <v>2164507.2260497767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0959-E1E1-48A6-BF54-A03E0EEB6D0E}">
  <dimension ref="B1:V17"/>
  <sheetViews>
    <sheetView tabSelected="1" workbookViewId="0">
      <selection activeCell="M8" sqref="M8:N8"/>
    </sheetView>
  </sheetViews>
  <sheetFormatPr baseColWidth="10" defaultRowHeight="14.25" x14ac:dyDescent="0.45"/>
  <cols>
    <col min="8" max="8" width="11.796875" bestFit="1" customWidth="1"/>
    <col min="10" max="10" width="13.19921875" customWidth="1"/>
    <col min="20" max="20" width="11.19921875" bestFit="1" customWidth="1"/>
  </cols>
  <sheetData>
    <row r="1" spans="2:22" ht="14.65" thickBot="1" x14ac:dyDescent="0.5"/>
    <row r="2" spans="2:22" ht="14.65" thickBot="1" x14ac:dyDescent="0.5">
      <c r="B2" s="1" t="s">
        <v>0</v>
      </c>
      <c r="C2" s="2"/>
      <c r="D2" s="2"/>
      <c r="E2" s="2"/>
      <c r="F2" s="2"/>
      <c r="G2" s="2"/>
      <c r="H2" s="3"/>
      <c r="J2" s="1" t="s">
        <v>1</v>
      </c>
      <c r="K2" s="2"/>
      <c r="L2" s="2"/>
      <c r="M2" s="2"/>
      <c r="N2" s="2"/>
      <c r="O2" s="3"/>
      <c r="Q2" s="1" t="s">
        <v>2</v>
      </c>
      <c r="R2" s="2"/>
      <c r="S2" s="2"/>
      <c r="T2" s="2"/>
      <c r="U2" s="2"/>
      <c r="V2" s="3"/>
    </row>
    <row r="3" spans="2:22" ht="14.65" thickBot="1" x14ac:dyDescent="0.5"/>
    <row r="4" spans="2:22" x14ac:dyDescent="0.45">
      <c r="D4" s="4" t="s">
        <v>3</v>
      </c>
      <c r="E4" s="5" t="s">
        <v>4</v>
      </c>
      <c r="F4" s="5" t="s">
        <v>5</v>
      </c>
      <c r="G4" s="5" t="s">
        <v>6</v>
      </c>
      <c r="H4" s="6" t="s">
        <v>7</v>
      </c>
      <c r="M4" s="7" t="s">
        <v>8</v>
      </c>
      <c r="N4" s="8"/>
      <c r="T4" s="7"/>
      <c r="U4" s="9" t="s">
        <v>9</v>
      </c>
    </row>
    <row r="5" spans="2:22" ht="14.65" thickBot="1" x14ac:dyDescent="0.5">
      <c r="D5" s="10">
        <v>75</v>
      </c>
      <c r="E5" s="11">
        <f>D5-C8</f>
        <v>60</v>
      </c>
      <c r="F5" s="12">
        <v>10</v>
      </c>
      <c r="G5" s="13">
        <v>10</v>
      </c>
      <c r="H5" s="14">
        <f>PI()/4*(G5*10^-3)^2</f>
        <v>7.8539816339744827E-5</v>
      </c>
      <c r="M5" s="15">
        <v>1000</v>
      </c>
      <c r="N5" s="16"/>
      <c r="T5" s="17"/>
      <c r="U5" s="18">
        <v>0.6</v>
      </c>
    </row>
    <row r="6" spans="2:22" x14ac:dyDescent="0.45">
      <c r="B6" s="4" t="s">
        <v>10</v>
      </c>
      <c r="C6" s="5" t="s">
        <v>11</v>
      </c>
      <c r="D6" s="19" t="s">
        <v>12</v>
      </c>
      <c r="E6" s="19" t="s">
        <v>13</v>
      </c>
      <c r="F6" s="19" t="s">
        <v>14</v>
      </c>
      <c r="G6" s="19" t="s">
        <v>15</v>
      </c>
      <c r="H6" s="20" t="s">
        <v>16</v>
      </c>
      <c r="J6" s="7" t="s">
        <v>17</v>
      </c>
      <c r="K6" s="9" t="s">
        <v>18</v>
      </c>
      <c r="M6" s="21" t="s">
        <v>19</v>
      </c>
      <c r="N6" s="22" t="s">
        <v>20</v>
      </c>
      <c r="T6" s="21" t="s">
        <v>21</v>
      </c>
      <c r="U6" s="22" t="s">
        <v>20</v>
      </c>
    </row>
    <row r="7" spans="2:22" ht="14.65" thickBot="1" x14ac:dyDescent="0.5">
      <c r="B7" s="23" t="s">
        <v>22</v>
      </c>
      <c r="C7" s="24" t="s">
        <v>23</v>
      </c>
      <c r="D7" s="24" t="s">
        <v>23</v>
      </c>
      <c r="E7" s="24" t="s">
        <v>24</v>
      </c>
      <c r="F7" s="24" t="s">
        <v>25</v>
      </c>
      <c r="G7" s="24" t="s">
        <v>26</v>
      </c>
      <c r="H7" s="25" t="s">
        <v>26</v>
      </c>
      <c r="J7" s="23" t="s">
        <v>24</v>
      </c>
      <c r="K7" s="25" t="s">
        <v>26</v>
      </c>
      <c r="M7" s="26" t="s">
        <v>27</v>
      </c>
      <c r="N7" s="27" t="s">
        <v>27</v>
      </c>
      <c r="T7" s="26" t="s">
        <v>27</v>
      </c>
      <c r="U7" s="27" t="s">
        <v>27</v>
      </c>
    </row>
    <row r="8" spans="2:22" x14ac:dyDescent="0.45">
      <c r="B8" s="28">
        <v>1.1000000000000001</v>
      </c>
      <c r="C8" s="28">
        <v>15</v>
      </c>
      <c r="D8" s="29">
        <f>C8-$C$8</f>
        <v>0</v>
      </c>
      <c r="E8" s="30">
        <f>D8/$E$5</f>
        <v>0</v>
      </c>
      <c r="F8" s="30">
        <f>B8*$F$5</f>
        <v>11</v>
      </c>
      <c r="G8" s="31">
        <f>F8/ $H$5</f>
        <v>140056.34992086791</v>
      </c>
      <c r="H8" s="32">
        <f>G8-$G$8</f>
        <v>0</v>
      </c>
      <c r="M8" s="33">
        <f>SUM(M9:M16)</f>
        <v>0.32380603688523074</v>
      </c>
      <c r="N8" s="34">
        <f>81710/7.8175* ( EXP(7.8175*E16)-1 ) / M5/1000</f>
        <v>0.31969571397063157</v>
      </c>
      <c r="T8" s="33">
        <f>(2*10^6*0.5/2 + 2*10^6*0.1 + (9*10^6-2*10^6)*0.1/2) / 1000 / M5</f>
        <v>1.05</v>
      </c>
      <c r="U8" s="34">
        <f>81710/7.8175* ( EXP(7.8175*U5)-1 ) / M5/1000</f>
        <v>1.1278710112835919</v>
      </c>
    </row>
    <row r="9" spans="2:22" x14ac:dyDescent="0.45">
      <c r="B9" s="35">
        <v>2</v>
      </c>
      <c r="C9" s="35">
        <v>19</v>
      </c>
      <c r="D9" s="36">
        <f t="shared" ref="D9:D16" si="0">C9-$C$8</f>
        <v>4</v>
      </c>
      <c r="E9" s="37">
        <f t="shared" ref="E9:E16" si="1">D9/$E$5</f>
        <v>6.6666666666666666E-2</v>
      </c>
      <c r="F9" s="38">
        <f t="shared" ref="F9:F17" si="2">B9*$F$5</f>
        <v>20</v>
      </c>
      <c r="G9" s="39">
        <f t="shared" ref="G9:G16" si="3">F9/ $H$5</f>
        <v>254647.90894703256</v>
      </c>
      <c r="H9" s="40">
        <f t="shared" ref="H9:H16" si="4">G9-$G$8</f>
        <v>114591.55902616464</v>
      </c>
      <c r="J9" s="41">
        <f>(E8+E9)/2</f>
        <v>3.3333333333333333E-2</v>
      </c>
      <c r="K9" s="42">
        <f>AVERAGE(H8:H9)</f>
        <v>57295.779513082322</v>
      </c>
      <c r="M9" s="42">
        <f>(E9-E8)*K9/$M$5/1000</f>
        <v>3.8197186342054882E-3</v>
      </c>
    </row>
    <row r="10" spans="2:22" x14ac:dyDescent="0.45">
      <c r="B10" s="35">
        <v>3</v>
      </c>
      <c r="C10" s="35">
        <v>23</v>
      </c>
      <c r="D10" s="36">
        <f t="shared" si="0"/>
        <v>8</v>
      </c>
      <c r="E10" s="37">
        <f t="shared" si="1"/>
        <v>0.13333333333333333</v>
      </c>
      <c r="F10" s="38">
        <f t="shared" si="2"/>
        <v>30</v>
      </c>
      <c r="G10" s="39">
        <f t="shared" si="3"/>
        <v>381971.86342054885</v>
      </c>
      <c r="H10" s="40">
        <f t="shared" si="4"/>
        <v>241915.51349968094</v>
      </c>
      <c r="J10" s="41">
        <f t="shared" ref="J10:J15" si="5">(E9+E10)/2</f>
        <v>0.1</v>
      </c>
      <c r="K10" s="42">
        <f t="shared" ref="K10:K16" si="6">AVERAGE(H9:H10)</f>
        <v>178253.5362629228</v>
      </c>
      <c r="M10" s="42">
        <f t="shared" ref="M10:M16" si="7">(E10-E9)*K10/$M$5/1000</f>
        <v>1.1883569084194853E-2</v>
      </c>
      <c r="N10" s="43">
        <f>(M8-N8)/N8</f>
        <v>1.2856984735731438E-2</v>
      </c>
      <c r="U10" s="43">
        <f>(T8-U8)/U8</f>
        <v>-6.9042479596110456E-2</v>
      </c>
    </row>
    <row r="11" spans="2:22" x14ac:dyDescent="0.45">
      <c r="B11" s="35">
        <v>5</v>
      </c>
      <c r="C11" s="35">
        <v>27.3</v>
      </c>
      <c r="D11" s="36">
        <f t="shared" si="0"/>
        <v>12.3</v>
      </c>
      <c r="E11" s="37">
        <f t="shared" si="1"/>
        <v>0.20500000000000002</v>
      </c>
      <c r="F11" s="38">
        <f t="shared" si="2"/>
        <v>50</v>
      </c>
      <c r="G11" s="39">
        <f t="shared" si="3"/>
        <v>636619.77236758138</v>
      </c>
      <c r="H11" s="40">
        <f t="shared" si="4"/>
        <v>496563.42244671343</v>
      </c>
      <c r="J11" s="41">
        <f t="shared" si="5"/>
        <v>0.16916666666666669</v>
      </c>
      <c r="K11" s="42">
        <f t="shared" si="6"/>
        <v>369239.46797319717</v>
      </c>
      <c r="M11" s="42">
        <f t="shared" si="7"/>
        <v>2.6462161871412468E-2</v>
      </c>
    </row>
    <row r="12" spans="2:22" x14ac:dyDescent="0.45">
      <c r="B12" s="35">
        <v>7</v>
      </c>
      <c r="C12" s="35">
        <v>32</v>
      </c>
      <c r="D12" s="36">
        <f t="shared" si="0"/>
        <v>17</v>
      </c>
      <c r="E12" s="37">
        <f t="shared" si="1"/>
        <v>0.28333333333333333</v>
      </c>
      <c r="F12" s="38">
        <f t="shared" si="2"/>
        <v>70</v>
      </c>
      <c r="G12" s="39">
        <f t="shared" si="3"/>
        <v>891267.6813146139</v>
      </c>
      <c r="H12" s="40">
        <f t="shared" si="4"/>
        <v>751211.33139374596</v>
      </c>
      <c r="J12" s="41">
        <f t="shared" si="5"/>
        <v>0.24416666666666667</v>
      </c>
      <c r="K12" s="42">
        <f t="shared" si="6"/>
        <v>623887.37692022976</v>
      </c>
      <c r="M12" s="42">
        <f t="shared" si="7"/>
        <v>4.8871177858751315E-2</v>
      </c>
      <c r="T12" s="44" t="s">
        <v>28</v>
      </c>
    </row>
    <row r="13" spans="2:22" x14ac:dyDescent="0.45">
      <c r="B13" s="35">
        <v>10</v>
      </c>
      <c r="C13" s="35">
        <v>34.5</v>
      </c>
      <c r="D13" s="36">
        <f t="shared" si="0"/>
        <v>19.5</v>
      </c>
      <c r="E13" s="37">
        <f t="shared" si="1"/>
        <v>0.32500000000000001</v>
      </c>
      <c r="F13" s="38">
        <f t="shared" si="2"/>
        <v>100</v>
      </c>
      <c r="G13" s="39">
        <f t="shared" si="3"/>
        <v>1273239.5447351628</v>
      </c>
      <c r="H13" s="40">
        <f t="shared" si="4"/>
        <v>1133183.1948142948</v>
      </c>
      <c r="J13" s="41">
        <f t="shared" si="5"/>
        <v>0.3041666666666667</v>
      </c>
      <c r="K13" s="42">
        <f t="shared" si="6"/>
        <v>942197.26310402039</v>
      </c>
      <c r="M13" s="42">
        <f t="shared" si="7"/>
        <v>3.9258219296000867E-2</v>
      </c>
      <c r="T13">
        <f>SUM(T15:T17)</f>
        <v>1050000</v>
      </c>
      <c r="U13">
        <f>T13/M5/1000</f>
        <v>1.05</v>
      </c>
    </row>
    <row r="14" spans="2:22" x14ac:dyDescent="0.45">
      <c r="B14" s="35">
        <v>13</v>
      </c>
      <c r="C14" s="35">
        <v>37.6</v>
      </c>
      <c r="D14" s="36">
        <f t="shared" si="0"/>
        <v>22.6</v>
      </c>
      <c r="E14" s="37">
        <f t="shared" si="1"/>
        <v>0.37666666666666671</v>
      </c>
      <c r="F14" s="38">
        <f t="shared" si="2"/>
        <v>130</v>
      </c>
      <c r="G14" s="39">
        <f t="shared" si="3"/>
        <v>1655211.4081557116</v>
      </c>
      <c r="H14" s="40">
        <f t="shared" si="4"/>
        <v>1515155.0582348437</v>
      </c>
      <c r="J14" s="41">
        <f t="shared" si="5"/>
        <v>0.35083333333333333</v>
      </c>
      <c r="K14" s="42">
        <f t="shared" si="6"/>
        <v>1324169.1265245692</v>
      </c>
      <c r="M14" s="42">
        <f t="shared" si="7"/>
        <v>6.8415404870436125E-2</v>
      </c>
    </row>
    <row r="15" spans="2:22" x14ac:dyDescent="0.45">
      <c r="B15" s="35">
        <v>16.2</v>
      </c>
      <c r="C15" s="35">
        <v>39.700000000000003</v>
      </c>
      <c r="D15" s="36">
        <f t="shared" si="0"/>
        <v>24.700000000000003</v>
      </c>
      <c r="E15" s="37">
        <f t="shared" si="1"/>
        <v>0.41166666666666674</v>
      </c>
      <c r="F15" s="38">
        <f t="shared" si="2"/>
        <v>162</v>
      </c>
      <c r="G15" s="39">
        <f t="shared" si="3"/>
        <v>2062648.0624709637</v>
      </c>
      <c r="H15" s="40">
        <f t="shared" si="4"/>
        <v>1922591.7125500957</v>
      </c>
      <c r="J15" s="41">
        <f t="shared" si="5"/>
        <v>0.39416666666666672</v>
      </c>
      <c r="K15" s="42">
        <f t="shared" si="6"/>
        <v>1718873.3853924698</v>
      </c>
      <c r="M15" s="42">
        <f t="shared" si="7"/>
        <v>6.01605684887365E-2</v>
      </c>
      <c r="T15">
        <f>2*10^6*0.5*1/2</f>
        <v>500000</v>
      </c>
    </row>
    <row r="16" spans="2:22" x14ac:dyDescent="0.45">
      <c r="B16" s="35">
        <v>20</v>
      </c>
      <c r="C16" s="35">
        <v>41.5</v>
      </c>
      <c r="D16" s="36">
        <f t="shared" si="0"/>
        <v>26.5</v>
      </c>
      <c r="E16" s="37">
        <f t="shared" si="1"/>
        <v>0.44166666666666665</v>
      </c>
      <c r="F16" s="38">
        <f t="shared" si="2"/>
        <v>200</v>
      </c>
      <c r="G16" s="39">
        <f t="shared" si="3"/>
        <v>2546479.0894703255</v>
      </c>
      <c r="H16" s="40">
        <f t="shared" si="4"/>
        <v>2406422.7395494576</v>
      </c>
      <c r="J16" s="41">
        <f>(E15+E16)/2</f>
        <v>0.42666666666666669</v>
      </c>
      <c r="K16" s="42">
        <f t="shared" si="6"/>
        <v>2164507.2260497767</v>
      </c>
      <c r="M16" s="42">
        <f t="shared" si="7"/>
        <v>6.493521678149311E-2</v>
      </c>
      <c r="T16">
        <f>2*10^6*0.1</f>
        <v>200000</v>
      </c>
    </row>
    <row r="17" spans="20:20" x14ac:dyDescent="0.45">
      <c r="T17">
        <f>(9*10^6-2*10^6)*0.1/2</f>
        <v>350000</v>
      </c>
    </row>
  </sheetData>
  <mergeCells count="3">
    <mergeCell ref="B2:H2"/>
    <mergeCell ref="J2:O2"/>
    <mergeCell ref="Q2:V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W_m MLSG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Döring, Niklas</dc:creator>
  <cp:lastModifiedBy>Döring, Niklas</cp:lastModifiedBy>
  <dcterms:created xsi:type="dcterms:W3CDTF">2024-12-12T10:02:08Z</dcterms:created>
  <dcterms:modified xsi:type="dcterms:W3CDTF">2024-12-12T10:03:43Z</dcterms:modified>
</cp:coreProperties>
</file>