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94" documentId="8_{A8670FBB-0D26-4CD5-8E33-8BC3BB404012}" xr6:coauthVersionLast="47" xr6:coauthVersionMax="47" xr10:uidLastSave="{ACF9EC57-EC6D-4550-9000-2BC16DB77B58}"/>
  <bookViews>
    <workbookView xWindow="-28920" yWindow="-10320" windowWidth="29040" windowHeight="15720" activeTab="1" xr2:uid="{00000000-000D-0000-FFFF-FFFF00000000}"/>
  </bookViews>
  <sheets>
    <sheet name="Template" sheetId="7" r:id="rId1"/>
    <sheet name="Calculator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0" l="1"/>
  <c r="K12" i="7"/>
  <c r="K40" i="7"/>
  <c r="G12" i="10"/>
  <c r="G11" i="10"/>
  <c r="G10" i="10"/>
  <c r="F11" i="10"/>
  <c r="F10" i="10"/>
  <c r="K26" i="7"/>
  <c r="D57" i="10"/>
  <c r="D56" i="10"/>
  <c r="D55" i="10"/>
  <c r="D54" i="10"/>
  <c r="D53" i="10"/>
  <c r="D52" i="10"/>
  <c r="D51" i="10"/>
  <c r="D50" i="10"/>
  <c r="D49" i="10"/>
  <c r="D48" i="10"/>
  <c r="D42" i="10"/>
  <c r="D41" i="10"/>
  <c r="D40" i="10"/>
  <c r="D39" i="10"/>
  <c r="D38" i="10"/>
  <c r="D37" i="10"/>
  <c r="D36" i="10"/>
  <c r="D35" i="10"/>
  <c r="D34" i="10"/>
  <c r="D33" i="10"/>
  <c r="D27" i="10"/>
  <c r="D26" i="10"/>
  <c r="D25" i="10"/>
  <c r="D24" i="10"/>
  <c r="D20" i="10"/>
  <c r="D19" i="10"/>
  <c r="D18" i="10"/>
  <c r="D21" i="10"/>
  <c r="D22" i="10"/>
  <c r="D23" i="10"/>
  <c r="F50" i="10" l="1"/>
  <c r="F51" i="10"/>
  <c r="F52" i="10"/>
  <c r="F53" i="10"/>
  <c r="F54" i="10"/>
  <c r="F55" i="10"/>
  <c r="F56" i="10"/>
  <c r="F57" i="10"/>
  <c r="F49" i="10"/>
  <c r="F48" i="10"/>
  <c r="F42" i="10"/>
  <c r="F41" i="10"/>
  <c r="F40" i="10"/>
  <c r="F39" i="10"/>
  <c r="F38" i="10"/>
  <c r="F37" i="10"/>
  <c r="F36" i="10"/>
  <c r="F35" i="10"/>
  <c r="F34" i="10"/>
  <c r="F33" i="10"/>
  <c r="F19" i="10"/>
  <c r="F20" i="10"/>
  <c r="F21" i="10"/>
  <c r="F22" i="10"/>
  <c r="F23" i="10"/>
  <c r="F24" i="10"/>
  <c r="F25" i="10"/>
  <c r="F26" i="10"/>
  <c r="F27" i="10"/>
  <c r="F18" i="10"/>
  <c r="F7" i="10"/>
  <c r="G7" i="10" s="1"/>
  <c r="F8" i="10"/>
  <c r="G8" i="10" s="1"/>
  <c r="F9" i="10" l="1"/>
  <c r="G9" i="10" s="1"/>
  <c r="G13" i="10" s="1"/>
  <c r="M20" i="10" s="1"/>
  <c r="G19" i="10" l="1"/>
  <c r="G20" i="10"/>
  <c r="G57" i="10"/>
  <c r="G49" i="10"/>
  <c r="G50" i="10"/>
  <c r="G51" i="10"/>
  <c r="G52" i="10"/>
  <c r="G53" i="10"/>
  <c r="G54" i="10"/>
  <c r="G55" i="10"/>
  <c r="G56" i="10"/>
  <c r="G48" i="10"/>
  <c r="G33" i="10"/>
  <c r="G42" i="10"/>
  <c r="G34" i="10"/>
  <c r="G35" i="10"/>
  <c r="G36" i="10"/>
  <c r="G37" i="10"/>
  <c r="G38" i="10"/>
  <c r="G39" i="10"/>
  <c r="G40" i="10"/>
  <c r="G41" i="10"/>
  <c r="G27" i="10"/>
  <c r="G22" i="10"/>
  <c r="G23" i="10"/>
  <c r="G24" i="10"/>
  <c r="G25" i="10"/>
  <c r="G26" i="10"/>
  <c r="G18" i="10"/>
  <c r="F12" i="10" l="1"/>
</calcChain>
</file>

<file path=xl/sharedStrings.xml><?xml version="1.0" encoding="utf-8"?>
<sst xmlns="http://schemas.openxmlformats.org/spreadsheetml/2006/main" count="367" uniqueCount="99">
  <si>
    <t xml:space="preserve">Reparability Index Calculator in support of JRC Report: </t>
  </si>
  <si>
    <t>"Product Reparability Scoring System: Specific application to Smartphones and Slate Tablets
"</t>
  </si>
  <si>
    <r>
      <t xml:space="preserve">PRODUCT PARAMETERS </t>
    </r>
    <r>
      <rPr>
        <b/>
        <sz val="11"/>
        <color rgb="FFFF0000"/>
        <rFont val="Calibri"/>
        <family val="2"/>
        <scheme val="minor"/>
      </rPr>
      <t>(PRODUCT)</t>
    </r>
  </si>
  <si>
    <t>Weighting factor</t>
  </si>
  <si>
    <t>Scale</t>
  </si>
  <si>
    <t>Score</t>
  </si>
  <si>
    <t>1 point</t>
  </si>
  <si>
    <t>2 points</t>
  </si>
  <si>
    <t>3 points</t>
  </si>
  <si>
    <t>4 points</t>
  </si>
  <si>
    <t>5 points</t>
  </si>
  <si>
    <t>Spare part (target group)</t>
  </si>
  <si>
    <t>Level 1a to endusers
All other to prof</t>
  </si>
  <si>
    <t xml:space="preserve">Level 1a, 1b to end users;
All other to prof        </t>
  </si>
  <si>
    <t>Level 1a, 1b and 2 to endusers;
All other to prof</t>
  </si>
  <si>
    <t>Level 1a, 1b, 2 and cameras to endusers;
All other to prof</t>
  </si>
  <si>
    <t xml:space="preserve">All levels to endusers   </t>
  </si>
  <si>
    <t>Software Updates (duration)</t>
  </si>
  <si>
    <t>security: ≥ 5 years
functionality: 3 years</t>
  </si>
  <si>
    <t>security: ≥ 5 years
functionality: 4 years</t>
  </si>
  <si>
    <t>security: 5 years
functionality: 5 years</t>
  </si>
  <si>
    <t>security: ≥ 6 years
functionality: 5 years</t>
  </si>
  <si>
    <t>security: ≥ 7 years
functionality: 6 years</t>
  </si>
  <si>
    <t>Repair Information for all parts</t>
  </si>
  <si>
    <t>Prof; reasonable price</t>
  </si>
  <si>
    <t>Prof; no cost</t>
  </si>
  <si>
    <t>Endusers (no el board); no cost
Prof; no cost</t>
  </si>
  <si>
    <r>
      <t xml:space="preserve">Disassembly depth </t>
    </r>
    <r>
      <rPr>
        <sz val="11"/>
        <color rgb="FFFF0000"/>
        <rFont val="Calibri"/>
        <family val="2"/>
        <scheme val="minor"/>
      </rPr>
      <t>(AGGREGATED)</t>
    </r>
  </si>
  <si>
    <r>
      <t xml:space="preserve">see below </t>
    </r>
    <r>
      <rPr>
        <i/>
        <sz val="11"/>
        <color theme="4" tint="-0.249977111117893"/>
        <rFont val="Calibri"/>
        <family val="2"/>
        <scheme val="minor"/>
      </rPr>
      <t>(SCORE FROM K25)</t>
    </r>
  </si>
  <si>
    <r>
      <t xml:space="preserve">Fasteners (type) </t>
    </r>
    <r>
      <rPr>
        <sz val="11"/>
        <color rgb="FFFF0000"/>
        <rFont val="Calibri"/>
        <family val="2"/>
        <scheme val="minor"/>
      </rPr>
      <t>(AGGREGATED)</t>
    </r>
  </si>
  <si>
    <r>
      <t xml:space="preserve">see below </t>
    </r>
    <r>
      <rPr>
        <i/>
        <sz val="11"/>
        <color theme="4" tint="-0.249977111117893"/>
        <rFont val="Calibri"/>
        <family val="2"/>
        <scheme val="minor"/>
      </rPr>
      <t>(SCORE FROM K40)</t>
    </r>
  </si>
  <si>
    <r>
      <t xml:space="preserve">Tools (type) </t>
    </r>
    <r>
      <rPr>
        <sz val="11"/>
        <color rgb="FFFF0000"/>
        <rFont val="Calibri"/>
        <family val="2"/>
        <scheme val="minor"/>
      </rPr>
      <t>(AGGREGATED)</t>
    </r>
  </si>
  <si>
    <r>
      <t xml:space="preserve">see below </t>
    </r>
    <r>
      <rPr>
        <i/>
        <sz val="11"/>
        <color theme="4" tint="-0.249977111117893"/>
        <rFont val="Calibri"/>
        <family val="2"/>
        <scheme val="minor"/>
      </rPr>
      <t>(SCORE FROM K55)</t>
    </r>
  </si>
  <si>
    <t>TOTAL SCORE</t>
  </si>
  <si>
    <t>PART LEVEL</t>
  </si>
  <si>
    <r>
      <t xml:space="preserve">Disassembly depth </t>
    </r>
    <r>
      <rPr>
        <b/>
        <sz val="11"/>
        <color rgb="FFFF0000"/>
        <rFont val="Calibri"/>
        <family val="2"/>
        <scheme val="minor"/>
      </rPr>
      <t>(PER PART)</t>
    </r>
  </si>
  <si>
    <t>NON-FOLD</t>
  </si>
  <si>
    <t>FOLD</t>
  </si>
  <si>
    <t>LEVEL 1</t>
  </si>
  <si>
    <t>1a</t>
  </si>
  <si>
    <t>Display assembly (if multiple, consider deepest)</t>
  </si>
  <si>
    <t>x &gt; 15 steps</t>
  </si>
  <si>
    <r>
      <t xml:space="preserve">15 </t>
    </r>
    <r>
      <rPr>
        <sz val="11"/>
        <color theme="1"/>
        <rFont val="Calibri"/>
        <family val="2"/>
      </rPr>
      <t>≥ x &gt; 10 steps</t>
    </r>
  </si>
  <si>
    <r>
      <t xml:space="preserve">10 </t>
    </r>
    <r>
      <rPr>
        <sz val="11"/>
        <color theme="1"/>
        <rFont val="Calibri"/>
        <family val="2"/>
      </rPr>
      <t>≥ x &gt; 5 steps</t>
    </r>
  </si>
  <si>
    <r>
      <t xml:space="preserve">5 </t>
    </r>
    <r>
      <rPr>
        <sz val="11"/>
        <color theme="1"/>
        <rFont val="Calibri"/>
        <family val="2"/>
      </rPr>
      <t>≥ x &gt; 2 steps</t>
    </r>
  </si>
  <si>
    <r>
      <t xml:space="preserve">x </t>
    </r>
    <r>
      <rPr>
        <sz val="11"/>
        <color theme="1"/>
        <rFont val="Calibri"/>
        <family val="2"/>
      </rPr>
      <t>≤ 2 steps</t>
    </r>
  </si>
  <si>
    <t>1b</t>
  </si>
  <si>
    <t>Battery (if multiple, consider deepest)</t>
  </si>
  <si>
    <t>15 ≥ x &gt; 10 steps</t>
  </si>
  <si>
    <t>10 ≥ x &gt; 5 steps</t>
  </si>
  <si>
    <t>5 ≥ x &gt; 2 steps</t>
  </si>
  <si>
    <t>x ≤ 2 steps</t>
  </si>
  <si>
    <t>LEVEL 2</t>
  </si>
  <si>
    <t>back cover or its assembly</t>
  </si>
  <si>
    <t>LEVEL 3</t>
  </si>
  <si>
    <t>front-facing camera assembly</t>
  </si>
  <si>
    <t>rear-facing camera assembly</t>
  </si>
  <si>
    <t>external charging ports</t>
  </si>
  <si>
    <t>mechanical buttons</t>
  </si>
  <si>
    <t>microphone</t>
  </si>
  <si>
    <t>speaker(s)</t>
  </si>
  <si>
    <t>LEVEL 4</t>
  </si>
  <si>
    <t xml:space="preserve">hinge assembly or mechanical display folding mechanism </t>
  </si>
  <si>
    <t>TOTAL DISASSEMBLY DEPTH</t>
  </si>
  <si>
    <r>
      <t xml:space="preserve">Fasteners (type) </t>
    </r>
    <r>
      <rPr>
        <b/>
        <sz val="11"/>
        <color rgb="FFFF0000"/>
        <rFont val="Calibri"/>
        <family val="2"/>
        <scheme val="minor"/>
      </rPr>
      <t>(PER PART)</t>
    </r>
  </si>
  <si>
    <t>Display assembly (if multiple, consider worst)</t>
  </si>
  <si>
    <t>Removable</t>
  </si>
  <si>
    <t>Reusable</t>
  </si>
  <si>
    <t>Battery (if multiple, consider worst)</t>
  </si>
  <si>
    <t>TOTAL FASTENERS</t>
  </si>
  <si>
    <r>
      <t xml:space="preserve">Tools (type) </t>
    </r>
    <r>
      <rPr>
        <b/>
        <sz val="11"/>
        <color rgb="FFFF0000"/>
        <rFont val="Calibri"/>
        <family val="2"/>
        <scheme val="minor"/>
      </rPr>
      <t>(PER PART)</t>
    </r>
  </si>
  <si>
    <t>Display assembly (if multiple, consider the worst)</t>
  </si>
  <si>
    <t>Commercial</t>
  </si>
  <si>
    <t xml:space="preserve">Tools supplied with product </t>
  </si>
  <si>
    <t>Tools supplied with part</t>
  </si>
  <si>
    <t>Basic tools</t>
  </si>
  <si>
    <t xml:space="preserve">No tools </t>
  </si>
  <si>
    <t>Battery (if multiple, consider the worst)</t>
  </si>
  <si>
    <t>No tools</t>
  </si>
  <si>
    <t>Tools supplied with product</t>
  </si>
  <si>
    <t>Basic Tools</t>
  </si>
  <si>
    <t xml:space="preserve">Tools supplied with part </t>
  </si>
  <si>
    <t>TOTAL TOOLS</t>
  </si>
  <si>
    <t>Specify whether device is foldable or non-foldable:</t>
  </si>
  <si>
    <t>Choice</t>
  </si>
  <si>
    <t>Points</t>
  </si>
  <si>
    <t>SCORE TAKEN FROM G28</t>
  </si>
  <si>
    <t>SCORE TAKEN FROM G43</t>
  </si>
  <si>
    <t>SCORE TAKEN FROM G58</t>
  </si>
  <si>
    <t>Dynamic Weighting factor</t>
  </si>
  <si>
    <t>A</t>
  </si>
  <si>
    <t>B</t>
  </si>
  <si>
    <t>C</t>
  </si>
  <si>
    <t>D</t>
  </si>
  <si>
    <t>E</t>
  </si>
  <si>
    <t>non-foldable</t>
  </si>
  <si>
    <t>DISPLAY only</t>
  </si>
  <si>
    <t>5 yrs Security and 5 yrs Functionality</t>
  </si>
  <si>
    <t>Profs at no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</si>
</sst>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42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0" xfId="0" applyFont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8" xfId="0" applyBorder="1"/>
    <xf numFmtId="0" fontId="1" fillId="3" borderId="17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/>
    <xf numFmtId="0" fontId="0" fillId="0" borderId="22" xfId="0" applyBorder="1"/>
    <xf numFmtId="0" fontId="0" fillId="5" borderId="5" xfId="0" applyFill="1" applyBorder="1"/>
    <xf numFmtId="0" fontId="0" fillId="6" borderId="5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/>
    <xf numFmtId="0" fontId="0" fillId="0" borderId="29" xfId="0" applyBorder="1"/>
    <xf numFmtId="0" fontId="10" fillId="0" borderId="0" xfId="0" applyFont="1"/>
    <xf numFmtId="0" fontId="11" fillId="0" borderId="27" xfId="0" applyFont="1" applyBorder="1"/>
    <xf numFmtId="0" fontId="0" fillId="0" borderId="30" xfId="0" applyBorder="1"/>
    <xf numFmtId="0" fontId="4" fillId="0" borderId="26" xfId="0" applyFont="1" applyBorder="1" applyAlignment="1">
      <alignment horizontal="center"/>
    </xf>
    <xf numFmtId="0" fontId="0" fillId="5" borderId="18" xfId="0" applyFill="1" applyBorder="1"/>
    <xf numFmtId="0" fontId="0" fillId="3" borderId="18" xfId="0" applyFill="1" applyBorder="1"/>
    <xf numFmtId="0" fontId="0" fillId="4" borderId="18" xfId="0" applyFill="1" applyBorder="1"/>
    <xf numFmtId="0" fontId="0" fillId="6" borderId="18" xfId="0" applyFill="1" applyBorder="1"/>
    <xf numFmtId="0" fontId="11" fillId="0" borderId="0" xfId="0" applyFont="1"/>
    <xf numFmtId="0" fontId="12" fillId="0" borderId="0" xfId="0" applyFont="1"/>
    <xf numFmtId="0" fontId="12" fillId="0" borderId="2" xfId="0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9" fontId="1" fillId="4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9" fontId="1" fillId="0" borderId="26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8" fillId="0" borderId="0" xfId="0" applyFont="1"/>
    <xf numFmtId="0" fontId="16" fillId="0" borderId="0" xfId="1" applyFont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9" fontId="1" fillId="0" borderId="3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5">
    <dxf>
      <font>
        <color auto="1"/>
      </font>
      <fill>
        <patternFill>
          <bgColor rgb="FFFF0000"/>
        </patternFill>
      </fill>
    </dxf>
    <dxf>
      <fill>
        <patternFill>
          <fgColor auto="1"/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fgColor auto="1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89647</xdr:rowOff>
    </xdr:from>
    <xdr:to>
      <xdr:col>18</xdr:col>
      <xdr:colOff>347382</xdr:colOff>
      <xdr:row>18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64235" y="3305735"/>
          <a:ext cx="5894294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2800" b="1"/>
            <a:t>The Product's Reparability Class is: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lications.jrc.ec.europa.eu/repository/handle/JRC12867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ublications.jrc.ec.europa.eu/repository/handle/JRC12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4"/>
  <sheetViews>
    <sheetView zoomScale="85" zoomScaleNormal="85" workbookViewId="0">
      <selection activeCell="C30" sqref="C30"/>
    </sheetView>
  </sheetViews>
  <sheetFormatPr baseColWidth="10" defaultColWidth="8.88671875" defaultRowHeight="14.4" x14ac:dyDescent="0.3"/>
  <cols>
    <col min="1" max="1" width="11" customWidth="1"/>
    <col min="2" max="2" width="6" style="1" bestFit="1" customWidth="1"/>
    <col min="3" max="3" width="54.44140625" customWidth="1"/>
    <col min="4" max="4" width="10.5546875" style="73" bestFit="1" customWidth="1"/>
    <col min="5" max="5" width="7.33203125" style="73" customWidth="1"/>
    <col min="6" max="6" width="21.88671875" bestFit="1" customWidth="1"/>
    <col min="7" max="7" width="28.33203125" customWidth="1"/>
    <col min="8" max="8" width="30.109375" customWidth="1"/>
    <col min="9" max="9" width="38.88671875" customWidth="1"/>
    <col min="10" max="10" width="34.44140625" customWidth="1"/>
    <col min="12" max="12" width="9.109375" customWidth="1"/>
  </cols>
  <sheetData>
    <row r="2" spans="1:11" ht="21" x14ac:dyDescent="0.4">
      <c r="C2" s="91" t="s">
        <v>0</v>
      </c>
      <c r="F2" s="92" t="s">
        <v>1</v>
      </c>
    </row>
    <row r="4" spans="1:11" ht="14.4" customHeight="1" x14ac:dyDescent="0.3">
      <c r="C4" s="105" t="s">
        <v>2</v>
      </c>
      <c r="D4" s="108" t="s">
        <v>3</v>
      </c>
      <c r="E4" s="109"/>
      <c r="F4" s="105" t="s">
        <v>4</v>
      </c>
      <c r="G4" s="105"/>
      <c r="H4" s="105"/>
      <c r="I4" s="105"/>
      <c r="J4" s="105"/>
      <c r="K4" s="105" t="s">
        <v>5</v>
      </c>
    </row>
    <row r="5" spans="1:11" x14ac:dyDescent="0.3">
      <c r="C5" s="105"/>
      <c r="D5" s="110"/>
      <c r="E5" s="96"/>
      <c r="F5" s="88" t="s">
        <v>6</v>
      </c>
      <c r="G5" s="88" t="s">
        <v>7</v>
      </c>
      <c r="H5" s="88" t="s">
        <v>8</v>
      </c>
      <c r="I5" s="88" t="s">
        <v>9</v>
      </c>
      <c r="J5" s="88" t="s">
        <v>10</v>
      </c>
      <c r="K5" s="105"/>
    </row>
    <row r="6" spans="1:11" ht="28.8" x14ac:dyDescent="0.3">
      <c r="C6" s="10" t="s">
        <v>11</v>
      </c>
      <c r="D6" s="111">
        <v>0.15</v>
      </c>
      <c r="E6" s="112"/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2">
        <v>5</v>
      </c>
    </row>
    <row r="7" spans="1:11" ht="28.8" x14ac:dyDescent="0.3">
      <c r="C7" s="10" t="s">
        <v>17</v>
      </c>
      <c r="D7" s="111">
        <v>0.15</v>
      </c>
      <c r="E7" s="112"/>
      <c r="F7" s="15" t="s">
        <v>18</v>
      </c>
      <c r="G7" s="15" t="s">
        <v>19</v>
      </c>
      <c r="H7" s="15" t="s">
        <v>20</v>
      </c>
      <c r="I7" s="15" t="s">
        <v>21</v>
      </c>
      <c r="J7" s="15" t="s">
        <v>22</v>
      </c>
      <c r="K7" s="2">
        <v>5</v>
      </c>
    </row>
    <row r="8" spans="1:11" ht="28.8" x14ac:dyDescent="0.3">
      <c r="C8" s="10" t="s">
        <v>23</v>
      </c>
      <c r="D8" s="111">
        <v>0.15</v>
      </c>
      <c r="E8" s="112"/>
      <c r="F8" s="80" t="s">
        <v>24</v>
      </c>
      <c r="G8" s="80"/>
      <c r="H8" s="80" t="s">
        <v>25</v>
      </c>
      <c r="I8" s="80"/>
      <c r="J8" s="15" t="s">
        <v>26</v>
      </c>
      <c r="K8" s="2">
        <v>5</v>
      </c>
    </row>
    <row r="9" spans="1:11" x14ac:dyDescent="0.3">
      <c r="C9" s="9" t="s">
        <v>27</v>
      </c>
      <c r="D9" s="111">
        <v>0.25</v>
      </c>
      <c r="E9" s="112"/>
      <c r="F9" s="99" t="s">
        <v>28</v>
      </c>
      <c r="G9" s="99"/>
      <c r="H9" s="99"/>
      <c r="I9" s="99"/>
      <c r="J9" s="99"/>
      <c r="K9" s="2">
        <v>45</v>
      </c>
    </row>
    <row r="10" spans="1:11" x14ac:dyDescent="0.3">
      <c r="C10" s="9" t="s">
        <v>29</v>
      </c>
      <c r="D10" s="111">
        <v>0.15</v>
      </c>
      <c r="E10" s="112"/>
      <c r="F10" s="99" t="s">
        <v>30</v>
      </c>
      <c r="G10" s="99"/>
      <c r="H10" s="99"/>
      <c r="I10" s="99"/>
      <c r="J10" s="99"/>
      <c r="K10" s="2">
        <v>45</v>
      </c>
    </row>
    <row r="11" spans="1:11" ht="15" thickBot="1" x14ac:dyDescent="0.35">
      <c r="C11" s="9" t="s">
        <v>31</v>
      </c>
      <c r="D11" s="111">
        <v>0.15</v>
      </c>
      <c r="E11" s="112"/>
      <c r="F11" s="99" t="s">
        <v>32</v>
      </c>
      <c r="G11" s="99"/>
      <c r="H11" s="99"/>
      <c r="I11" s="99"/>
      <c r="J11" s="99"/>
      <c r="K11" s="3">
        <v>45</v>
      </c>
    </row>
    <row r="12" spans="1:11" ht="15" thickBot="1" x14ac:dyDescent="0.35">
      <c r="C12" s="5" t="s">
        <v>33</v>
      </c>
      <c r="D12" s="74"/>
      <c r="E12" s="74"/>
      <c r="F12" s="5"/>
      <c r="G12" s="5"/>
      <c r="H12" s="5"/>
      <c r="I12" s="5"/>
      <c r="J12" s="5"/>
      <c r="K12" s="4">
        <f>SUM(K6:K11)</f>
        <v>150</v>
      </c>
    </row>
    <row r="13" spans="1:11" ht="15" thickBot="1" x14ac:dyDescent="0.35">
      <c r="C13" s="5"/>
      <c r="D13" s="74"/>
      <c r="E13" s="74"/>
      <c r="F13" s="5"/>
      <c r="G13" s="5"/>
      <c r="H13" s="5"/>
      <c r="I13" s="5"/>
      <c r="J13" s="5"/>
    </row>
    <row r="14" spans="1:11" ht="15" customHeight="1" x14ac:dyDescent="0.3">
      <c r="A14" s="93" t="s">
        <v>34</v>
      </c>
      <c r="B14" s="94"/>
      <c r="C14" s="100" t="s">
        <v>35</v>
      </c>
      <c r="D14" s="113" t="s">
        <v>3</v>
      </c>
      <c r="E14" s="94"/>
      <c r="F14" s="102" t="s">
        <v>4</v>
      </c>
      <c r="G14" s="103"/>
      <c r="H14" s="103"/>
      <c r="I14" s="103"/>
      <c r="J14" s="104"/>
      <c r="K14" s="106" t="s">
        <v>5</v>
      </c>
    </row>
    <row r="15" spans="1:11" x14ac:dyDescent="0.3">
      <c r="A15" s="95"/>
      <c r="B15" s="96"/>
      <c r="C15" s="101"/>
      <c r="D15" s="88" t="s">
        <v>36</v>
      </c>
      <c r="E15" s="89" t="s">
        <v>37</v>
      </c>
      <c r="F15" s="88" t="s">
        <v>6</v>
      </c>
      <c r="G15" s="88" t="s">
        <v>7</v>
      </c>
      <c r="H15" s="88" t="s">
        <v>8</v>
      </c>
      <c r="I15" s="88" t="s">
        <v>9</v>
      </c>
      <c r="J15" s="88" t="s">
        <v>10</v>
      </c>
      <c r="K15" s="107"/>
    </row>
    <row r="16" spans="1:11" ht="15" customHeight="1" x14ac:dyDescent="0.3">
      <c r="A16" s="97" t="s">
        <v>38</v>
      </c>
      <c r="B16" s="27" t="s">
        <v>39</v>
      </c>
      <c r="C16" s="17" t="s">
        <v>40</v>
      </c>
      <c r="D16" s="69">
        <v>0.3</v>
      </c>
      <c r="E16" s="69">
        <v>0.25</v>
      </c>
      <c r="F16" s="14" t="s">
        <v>41</v>
      </c>
      <c r="G16" s="8" t="s">
        <v>42</v>
      </c>
      <c r="H16" s="8" t="s">
        <v>43</v>
      </c>
      <c r="I16" s="8" t="s">
        <v>44</v>
      </c>
      <c r="J16" s="8" t="s">
        <v>45</v>
      </c>
      <c r="K16" s="33">
        <v>5</v>
      </c>
    </row>
    <row r="17" spans="1:11" x14ac:dyDescent="0.3">
      <c r="A17" s="97"/>
      <c r="B17" s="27" t="s">
        <v>46</v>
      </c>
      <c r="C17" s="18" t="s">
        <v>47</v>
      </c>
      <c r="D17" s="69">
        <v>0.3</v>
      </c>
      <c r="E17" s="69">
        <v>0.25</v>
      </c>
      <c r="F17" s="14" t="s">
        <v>41</v>
      </c>
      <c r="G17" s="8" t="s">
        <v>48</v>
      </c>
      <c r="H17" s="8" t="s">
        <v>49</v>
      </c>
      <c r="I17" s="8" t="s">
        <v>50</v>
      </c>
      <c r="J17" s="8" t="s">
        <v>51</v>
      </c>
      <c r="K17" s="33">
        <v>5</v>
      </c>
    </row>
    <row r="18" spans="1:11" x14ac:dyDescent="0.3">
      <c r="A18" s="34" t="s">
        <v>52</v>
      </c>
      <c r="B18" s="28">
        <v>2</v>
      </c>
      <c r="C18" s="19" t="s">
        <v>53</v>
      </c>
      <c r="D18" s="70">
        <v>0.1</v>
      </c>
      <c r="E18" s="70">
        <v>0.09</v>
      </c>
      <c r="F18" s="7" t="s">
        <v>41</v>
      </c>
      <c r="G18" s="20" t="s">
        <v>48</v>
      </c>
      <c r="H18" s="20" t="s">
        <v>49</v>
      </c>
      <c r="I18" s="20" t="s">
        <v>50</v>
      </c>
      <c r="J18" s="20" t="s">
        <v>51</v>
      </c>
      <c r="K18" s="33">
        <v>5</v>
      </c>
    </row>
    <row r="19" spans="1:11" x14ac:dyDescent="0.3">
      <c r="A19" s="98" t="s">
        <v>54</v>
      </c>
      <c r="B19" s="29">
        <v>3</v>
      </c>
      <c r="C19" s="21" t="s">
        <v>55</v>
      </c>
      <c r="D19" s="71">
        <v>0.05</v>
      </c>
      <c r="E19" s="71">
        <v>0.04</v>
      </c>
      <c r="F19" s="22" t="s">
        <v>41</v>
      </c>
      <c r="G19" s="22" t="s">
        <v>42</v>
      </c>
      <c r="H19" s="22" t="s">
        <v>43</v>
      </c>
      <c r="I19" s="22" t="s">
        <v>44</v>
      </c>
      <c r="J19" s="22" t="s">
        <v>45</v>
      </c>
      <c r="K19" s="35">
        <v>5</v>
      </c>
    </row>
    <row r="20" spans="1:11" x14ac:dyDescent="0.3">
      <c r="A20" s="98"/>
      <c r="B20" s="29">
        <v>3</v>
      </c>
      <c r="C20" s="21" t="s">
        <v>56</v>
      </c>
      <c r="D20" s="71">
        <v>0.05</v>
      </c>
      <c r="E20" s="71">
        <v>0.04</v>
      </c>
      <c r="F20" s="22" t="s">
        <v>41</v>
      </c>
      <c r="G20" s="22" t="s">
        <v>42</v>
      </c>
      <c r="H20" s="22" t="s">
        <v>43</v>
      </c>
      <c r="I20" s="22" t="s">
        <v>44</v>
      </c>
      <c r="J20" s="22" t="s">
        <v>45</v>
      </c>
      <c r="K20" s="36">
        <v>5</v>
      </c>
    </row>
    <row r="21" spans="1:11" ht="15" customHeight="1" x14ac:dyDescent="0.3">
      <c r="A21" s="98"/>
      <c r="B21" s="29">
        <v>3</v>
      </c>
      <c r="C21" s="21" t="s">
        <v>57</v>
      </c>
      <c r="D21" s="71">
        <v>0.05</v>
      </c>
      <c r="E21" s="71">
        <v>0.04</v>
      </c>
      <c r="F21" s="22" t="s">
        <v>41</v>
      </c>
      <c r="G21" s="22" t="s">
        <v>42</v>
      </c>
      <c r="H21" s="22" t="s">
        <v>43</v>
      </c>
      <c r="I21" s="22" t="s">
        <v>44</v>
      </c>
      <c r="J21" s="22" t="s">
        <v>45</v>
      </c>
      <c r="K21" s="36">
        <v>5</v>
      </c>
    </row>
    <row r="22" spans="1:11" x14ac:dyDescent="0.3">
      <c r="A22" s="98"/>
      <c r="B22" s="29">
        <v>3</v>
      </c>
      <c r="C22" s="21" t="s">
        <v>58</v>
      </c>
      <c r="D22" s="71">
        <v>0.05</v>
      </c>
      <c r="E22" s="71">
        <v>0.04</v>
      </c>
      <c r="F22" s="22" t="s">
        <v>41</v>
      </c>
      <c r="G22" s="22" t="s">
        <v>42</v>
      </c>
      <c r="H22" s="22" t="s">
        <v>43</v>
      </c>
      <c r="I22" s="22" t="s">
        <v>44</v>
      </c>
      <c r="J22" s="22" t="s">
        <v>45</v>
      </c>
      <c r="K22" s="36">
        <v>5</v>
      </c>
    </row>
    <row r="23" spans="1:11" x14ac:dyDescent="0.3">
      <c r="A23" s="98"/>
      <c r="B23" s="29">
        <v>3</v>
      </c>
      <c r="C23" s="21" t="s">
        <v>59</v>
      </c>
      <c r="D23" s="71">
        <v>0.05</v>
      </c>
      <c r="E23" s="71">
        <v>0.04</v>
      </c>
      <c r="F23" s="22" t="s">
        <v>41</v>
      </c>
      <c r="G23" s="22" t="s">
        <v>42</v>
      </c>
      <c r="H23" s="22" t="s">
        <v>43</v>
      </c>
      <c r="I23" s="22" t="s">
        <v>44</v>
      </c>
      <c r="J23" s="22" t="s">
        <v>45</v>
      </c>
      <c r="K23" s="36">
        <v>5</v>
      </c>
    </row>
    <row r="24" spans="1:11" ht="17.25" customHeight="1" x14ac:dyDescent="0.3">
      <c r="A24" s="98"/>
      <c r="B24" s="29">
        <v>3</v>
      </c>
      <c r="C24" s="21" t="s">
        <v>60</v>
      </c>
      <c r="D24" s="71">
        <v>0.05</v>
      </c>
      <c r="E24" s="71">
        <v>0.04</v>
      </c>
      <c r="F24" s="22" t="s">
        <v>41</v>
      </c>
      <c r="G24" s="22" t="s">
        <v>42</v>
      </c>
      <c r="H24" s="22" t="s">
        <v>43</v>
      </c>
      <c r="I24" s="22" t="s">
        <v>44</v>
      </c>
      <c r="J24" s="22" t="s">
        <v>45</v>
      </c>
      <c r="K24" s="33">
        <v>5</v>
      </c>
    </row>
    <row r="25" spans="1:11" ht="15" thickBot="1" x14ac:dyDescent="0.35">
      <c r="A25" s="86" t="s">
        <v>61</v>
      </c>
      <c r="B25" s="30">
        <v>4</v>
      </c>
      <c r="C25" s="78" t="s">
        <v>62</v>
      </c>
      <c r="D25" s="75"/>
      <c r="E25" s="72">
        <v>0.17</v>
      </c>
      <c r="F25" s="25" t="s">
        <v>41</v>
      </c>
      <c r="G25" s="25" t="s">
        <v>42</v>
      </c>
      <c r="H25" s="25" t="s">
        <v>43</v>
      </c>
      <c r="I25" s="25" t="s">
        <v>44</v>
      </c>
      <c r="J25" s="25" t="s">
        <v>45</v>
      </c>
      <c r="K25" s="36"/>
    </row>
    <row r="26" spans="1:11" ht="15" thickBot="1" x14ac:dyDescent="0.35">
      <c r="A26" s="37"/>
      <c r="B26" s="38"/>
      <c r="C26" s="39" t="s">
        <v>63</v>
      </c>
      <c r="D26" s="76"/>
      <c r="E26" s="77"/>
      <c r="F26" s="40"/>
      <c r="G26" s="40"/>
      <c r="H26" s="40"/>
      <c r="I26" s="40"/>
      <c r="J26" s="40"/>
      <c r="K26" s="4">
        <f>SUM(K16:K25)</f>
        <v>45</v>
      </c>
    </row>
    <row r="27" spans="1:11" ht="15" thickBot="1" x14ac:dyDescent="0.35">
      <c r="C27" s="5"/>
      <c r="D27" s="74"/>
    </row>
    <row r="28" spans="1:11" ht="15" customHeight="1" x14ac:dyDescent="0.3">
      <c r="A28" s="93" t="s">
        <v>34</v>
      </c>
      <c r="B28" s="94"/>
      <c r="C28" s="116" t="s">
        <v>64</v>
      </c>
      <c r="D28" s="113" t="s">
        <v>3</v>
      </c>
      <c r="E28" s="94"/>
      <c r="F28" s="116" t="s">
        <v>4</v>
      </c>
      <c r="G28" s="116"/>
      <c r="H28" s="116"/>
      <c r="I28" s="116"/>
      <c r="J28" s="116"/>
      <c r="K28" s="114" t="s">
        <v>5</v>
      </c>
    </row>
    <row r="29" spans="1:11" x14ac:dyDescent="0.3">
      <c r="A29" s="95"/>
      <c r="B29" s="96"/>
      <c r="C29" s="105"/>
      <c r="D29" s="88" t="s">
        <v>36</v>
      </c>
      <c r="E29" s="89" t="s">
        <v>37</v>
      </c>
      <c r="F29" s="88" t="s">
        <v>6</v>
      </c>
      <c r="G29" s="88" t="s">
        <v>7</v>
      </c>
      <c r="H29" s="88" t="s">
        <v>8</v>
      </c>
      <c r="I29" s="88" t="s">
        <v>9</v>
      </c>
      <c r="J29" s="88" t="s">
        <v>10</v>
      </c>
      <c r="K29" s="115"/>
    </row>
    <row r="30" spans="1:11" ht="15" customHeight="1" x14ac:dyDescent="0.3">
      <c r="A30" s="97" t="s">
        <v>38</v>
      </c>
      <c r="B30" s="27" t="s">
        <v>39</v>
      </c>
      <c r="C30" s="17" t="s">
        <v>65</v>
      </c>
      <c r="D30" s="69">
        <v>0.3</v>
      </c>
      <c r="E30" s="69">
        <v>0.25</v>
      </c>
      <c r="F30" s="13" t="s">
        <v>66</v>
      </c>
      <c r="G30" s="13"/>
      <c r="H30" s="13"/>
      <c r="I30" s="8"/>
      <c r="J30" s="13" t="s">
        <v>67</v>
      </c>
      <c r="K30" s="33">
        <v>5</v>
      </c>
    </row>
    <row r="31" spans="1:11" x14ac:dyDescent="0.3">
      <c r="A31" s="97"/>
      <c r="B31" s="27" t="s">
        <v>46</v>
      </c>
      <c r="C31" s="18" t="s">
        <v>68</v>
      </c>
      <c r="D31" s="69">
        <v>0.3</v>
      </c>
      <c r="E31" s="69">
        <v>0.25</v>
      </c>
      <c r="F31" s="13" t="s">
        <v>66</v>
      </c>
      <c r="G31" s="13"/>
      <c r="H31" s="13"/>
      <c r="I31" s="8"/>
      <c r="J31" s="13" t="s">
        <v>67</v>
      </c>
      <c r="K31" s="33">
        <v>5</v>
      </c>
    </row>
    <row r="32" spans="1:11" x14ac:dyDescent="0.3">
      <c r="A32" s="34" t="s">
        <v>52</v>
      </c>
      <c r="B32" s="28">
        <v>2</v>
      </c>
      <c r="C32" s="19" t="s">
        <v>53</v>
      </c>
      <c r="D32" s="70">
        <v>0.1</v>
      </c>
      <c r="E32" s="70">
        <v>0.09</v>
      </c>
      <c r="F32" s="12" t="s">
        <v>66</v>
      </c>
      <c r="G32" s="12"/>
      <c r="H32" s="12"/>
      <c r="I32" s="20"/>
      <c r="J32" s="12" t="s">
        <v>67</v>
      </c>
      <c r="K32" s="36">
        <v>5</v>
      </c>
    </row>
    <row r="33" spans="1:12" x14ac:dyDescent="0.3">
      <c r="A33" s="98" t="s">
        <v>54</v>
      </c>
      <c r="B33" s="29">
        <v>3</v>
      </c>
      <c r="C33" s="41" t="s">
        <v>55</v>
      </c>
      <c r="D33" s="71">
        <v>0.05</v>
      </c>
      <c r="E33" s="71">
        <v>0.04</v>
      </c>
      <c r="F33" s="32" t="s">
        <v>66</v>
      </c>
      <c r="G33" s="32"/>
      <c r="H33" s="32"/>
      <c r="I33" s="22"/>
      <c r="J33" s="32" t="s">
        <v>67</v>
      </c>
      <c r="K33" s="36">
        <v>5</v>
      </c>
    </row>
    <row r="34" spans="1:12" x14ac:dyDescent="0.3">
      <c r="A34" s="98"/>
      <c r="B34" s="29">
        <v>3</v>
      </c>
      <c r="C34" s="41" t="s">
        <v>56</v>
      </c>
      <c r="D34" s="71">
        <v>0.05</v>
      </c>
      <c r="E34" s="71">
        <v>0.04</v>
      </c>
      <c r="F34" s="32" t="s">
        <v>66</v>
      </c>
      <c r="G34" s="32"/>
      <c r="H34" s="32"/>
      <c r="I34" s="22"/>
      <c r="J34" s="32" t="s">
        <v>67</v>
      </c>
      <c r="K34" s="36">
        <v>5</v>
      </c>
    </row>
    <row r="35" spans="1:12" ht="15" customHeight="1" x14ac:dyDescent="0.3">
      <c r="A35" s="98"/>
      <c r="B35" s="29">
        <v>3</v>
      </c>
      <c r="C35" s="21" t="s">
        <v>57</v>
      </c>
      <c r="D35" s="71">
        <v>0.05</v>
      </c>
      <c r="E35" s="71">
        <v>0.04</v>
      </c>
      <c r="F35" s="32" t="s">
        <v>66</v>
      </c>
      <c r="G35" s="32"/>
      <c r="H35" s="32"/>
      <c r="I35" s="22"/>
      <c r="J35" s="32" t="s">
        <v>67</v>
      </c>
      <c r="K35" s="36">
        <v>5</v>
      </c>
    </row>
    <row r="36" spans="1:12" x14ac:dyDescent="0.3">
      <c r="A36" s="98"/>
      <c r="B36" s="29">
        <v>3</v>
      </c>
      <c r="C36" s="21" t="s">
        <v>58</v>
      </c>
      <c r="D36" s="71">
        <v>0.05</v>
      </c>
      <c r="E36" s="71">
        <v>0.04</v>
      </c>
      <c r="F36" s="32" t="s">
        <v>66</v>
      </c>
      <c r="G36" s="32"/>
      <c r="H36" s="32"/>
      <c r="I36" s="22"/>
      <c r="J36" s="32" t="s">
        <v>67</v>
      </c>
      <c r="K36" s="36">
        <v>5</v>
      </c>
    </row>
    <row r="37" spans="1:12" x14ac:dyDescent="0.3">
      <c r="A37" s="98"/>
      <c r="B37" s="29">
        <v>3</v>
      </c>
      <c r="C37" s="41" t="s">
        <v>59</v>
      </c>
      <c r="D37" s="71">
        <v>0.05</v>
      </c>
      <c r="E37" s="71">
        <v>0.04</v>
      </c>
      <c r="F37" s="32" t="s">
        <v>66</v>
      </c>
      <c r="G37" s="32"/>
      <c r="H37" s="32"/>
      <c r="I37" s="22"/>
      <c r="J37" s="32" t="s">
        <v>67</v>
      </c>
      <c r="K37" s="36">
        <v>5</v>
      </c>
    </row>
    <row r="38" spans="1:12" x14ac:dyDescent="0.3">
      <c r="A38" s="98"/>
      <c r="B38" s="29">
        <v>3</v>
      </c>
      <c r="C38" s="41" t="s">
        <v>60</v>
      </c>
      <c r="D38" s="71">
        <v>0.05</v>
      </c>
      <c r="E38" s="71">
        <v>0.04</v>
      </c>
      <c r="F38" s="32" t="s">
        <v>66</v>
      </c>
      <c r="G38" s="32"/>
      <c r="H38" s="32"/>
      <c r="I38" s="22"/>
      <c r="J38" s="32" t="s">
        <v>67</v>
      </c>
      <c r="K38" s="36">
        <v>5</v>
      </c>
    </row>
    <row r="39" spans="1:12" ht="15" thickBot="1" x14ac:dyDescent="0.35">
      <c r="A39" s="86" t="s">
        <v>61</v>
      </c>
      <c r="B39" s="30">
        <v>4</v>
      </c>
      <c r="C39" s="79" t="s">
        <v>62</v>
      </c>
      <c r="D39" s="75"/>
      <c r="E39" s="72">
        <v>0.17</v>
      </c>
      <c r="F39" s="31" t="s">
        <v>66</v>
      </c>
      <c r="G39" s="31"/>
      <c r="H39" s="31"/>
      <c r="I39" s="25"/>
      <c r="J39" s="31" t="s">
        <v>67</v>
      </c>
      <c r="K39" s="36"/>
    </row>
    <row r="40" spans="1:12" ht="15" thickBot="1" x14ac:dyDescent="0.35">
      <c r="A40" s="37"/>
      <c r="B40" s="38"/>
      <c r="C40" s="39" t="s">
        <v>69</v>
      </c>
      <c r="D40" s="76"/>
      <c r="E40" s="77"/>
      <c r="F40" s="40"/>
      <c r="G40" s="117"/>
      <c r="H40" s="117"/>
      <c r="I40" s="117"/>
      <c r="J40" s="40"/>
      <c r="K40" s="4">
        <f>SUM(K30:K38)</f>
        <v>45</v>
      </c>
    </row>
    <row r="41" spans="1:12" ht="15" thickBot="1" x14ac:dyDescent="0.35">
      <c r="C41" s="5"/>
      <c r="D41" s="74"/>
      <c r="G41" s="1"/>
      <c r="H41" s="1"/>
      <c r="I41" s="1"/>
    </row>
    <row r="42" spans="1:12" ht="14.4" customHeight="1" x14ac:dyDescent="0.3">
      <c r="A42" s="93" t="s">
        <v>34</v>
      </c>
      <c r="B42" s="94"/>
      <c r="C42" s="116" t="s">
        <v>70</v>
      </c>
      <c r="D42" s="113" t="s">
        <v>3</v>
      </c>
      <c r="E42" s="94"/>
      <c r="F42" s="116" t="s">
        <v>4</v>
      </c>
      <c r="G42" s="116"/>
      <c r="H42" s="116"/>
      <c r="I42" s="116"/>
      <c r="J42" s="116"/>
      <c r="K42" s="114" t="s">
        <v>5</v>
      </c>
    </row>
    <row r="43" spans="1:12" x14ac:dyDescent="0.3">
      <c r="A43" s="95"/>
      <c r="B43" s="96"/>
      <c r="C43" s="105"/>
      <c r="D43" s="88" t="s">
        <v>36</v>
      </c>
      <c r="E43" s="89" t="s">
        <v>37</v>
      </c>
      <c r="F43" s="88" t="s">
        <v>6</v>
      </c>
      <c r="G43" s="88" t="s">
        <v>7</v>
      </c>
      <c r="H43" s="88" t="s">
        <v>8</v>
      </c>
      <c r="I43" s="88" t="s">
        <v>9</v>
      </c>
      <c r="J43" s="88" t="s">
        <v>10</v>
      </c>
      <c r="K43" s="115"/>
    </row>
    <row r="44" spans="1:12" ht="15" customHeight="1" x14ac:dyDescent="0.3">
      <c r="A44" s="97" t="s">
        <v>38</v>
      </c>
      <c r="B44" s="27" t="s">
        <v>39</v>
      </c>
      <c r="C44" s="17" t="s">
        <v>71</v>
      </c>
      <c r="D44" s="69">
        <v>0.3</v>
      </c>
      <c r="E44" s="69">
        <v>0.25</v>
      </c>
      <c r="F44" s="6" t="s">
        <v>72</v>
      </c>
      <c r="G44" s="6" t="s">
        <v>73</v>
      </c>
      <c r="H44" s="6" t="s">
        <v>74</v>
      </c>
      <c r="I44" s="68" t="s">
        <v>75</v>
      </c>
      <c r="J44" s="6" t="s">
        <v>76</v>
      </c>
      <c r="K44" s="33"/>
      <c r="L44" s="11"/>
    </row>
    <row r="45" spans="1:12" x14ac:dyDescent="0.3">
      <c r="A45" s="97"/>
      <c r="B45" s="27" t="s">
        <v>46</v>
      </c>
      <c r="C45" s="18" t="s">
        <v>77</v>
      </c>
      <c r="D45" s="69">
        <v>0.3</v>
      </c>
      <c r="E45" s="69">
        <v>0.25</v>
      </c>
      <c r="F45" s="6" t="s">
        <v>72</v>
      </c>
      <c r="G45" s="6" t="s">
        <v>73</v>
      </c>
      <c r="H45" s="6" t="s">
        <v>74</v>
      </c>
      <c r="I45" s="68" t="s">
        <v>75</v>
      </c>
      <c r="J45" s="6" t="s">
        <v>78</v>
      </c>
      <c r="K45" s="33"/>
      <c r="L45" s="11"/>
    </row>
    <row r="46" spans="1:12" x14ac:dyDescent="0.3">
      <c r="A46" s="34" t="s">
        <v>52</v>
      </c>
      <c r="B46" s="28">
        <v>2</v>
      </c>
      <c r="C46" s="19" t="s">
        <v>53</v>
      </c>
      <c r="D46" s="70">
        <v>0.1</v>
      </c>
      <c r="E46" s="70">
        <v>0.09</v>
      </c>
      <c r="F46" s="7" t="s">
        <v>72</v>
      </c>
      <c r="G46" s="7" t="s">
        <v>79</v>
      </c>
      <c r="H46" s="7" t="s">
        <v>74</v>
      </c>
      <c r="I46" s="81" t="s">
        <v>75</v>
      </c>
      <c r="J46" s="7" t="s">
        <v>78</v>
      </c>
      <c r="K46" s="36"/>
    </row>
    <row r="47" spans="1:12" x14ac:dyDescent="0.3">
      <c r="A47" s="98" t="s">
        <v>54</v>
      </c>
      <c r="B47" s="29">
        <v>3</v>
      </c>
      <c r="C47" s="43" t="s">
        <v>55</v>
      </c>
      <c r="D47" s="71">
        <v>0.05</v>
      </c>
      <c r="E47" s="71">
        <v>0.04</v>
      </c>
      <c r="F47" s="23" t="s">
        <v>72</v>
      </c>
      <c r="G47" s="23" t="s">
        <v>79</v>
      </c>
      <c r="H47" s="23" t="s">
        <v>74</v>
      </c>
      <c r="I47" s="82" t="s">
        <v>75</v>
      </c>
      <c r="J47" s="23" t="s">
        <v>78</v>
      </c>
      <c r="K47" s="36"/>
    </row>
    <row r="48" spans="1:12" x14ac:dyDescent="0.3">
      <c r="A48" s="98"/>
      <c r="B48" s="29">
        <v>3</v>
      </c>
      <c r="C48" s="43" t="s">
        <v>56</v>
      </c>
      <c r="D48" s="71">
        <v>0.05</v>
      </c>
      <c r="E48" s="71">
        <v>0.04</v>
      </c>
      <c r="F48" s="23" t="s">
        <v>72</v>
      </c>
      <c r="G48" s="23" t="s">
        <v>79</v>
      </c>
      <c r="H48" s="23" t="s">
        <v>74</v>
      </c>
      <c r="I48" s="82" t="s">
        <v>75</v>
      </c>
      <c r="J48" s="23" t="s">
        <v>78</v>
      </c>
      <c r="K48" s="36"/>
    </row>
    <row r="49" spans="1:11" ht="15" customHeight="1" x14ac:dyDescent="0.3">
      <c r="A49" s="98"/>
      <c r="B49" s="29">
        <v>3</v>
      </c>
      <c r="C49" s="21" t="s">
        <v>57</v>
      </c>
      <c r="D49" s="71">
        <v>0.05</v>
      </c>
      <c r="E49" s="71">
        <v>0.04</v>
      </c>
      <c r="F49" s="23" t="s">
        <v>72</v>
      </c>
      <c r="G49" s="23" t="s">
        <v>79</v>
      </c>
      <c r="H49" s="23" t="s">
        <v>74</v>
      </c>
      <c r="I49" s="82" t="s">
        <v>75</v>
      </c>
      <c r="J49" s="23" t="s">
        <v>78</v>
      </c>
      <c r="K49" s="36"/>
    </row>
    <row r="50" spans="1:11" x14ac:dyDescent="0.3">
      <c r="A50" s="98"/>
      <c r="B50" s="29">
        <v>3</v>
      </c>
      <c r="C50" s="21" t="s">
        <v>58</v>
      </c>
      <c r="D50" s="71">
        <v>0.05</v>
      </c>
      <c r="E50" s="71">
        <v>0.04</v>
      </c>
      <c r="F50" s="23" t="s">
        <v>72</v>
      </c>
      <c r="G50" s="23" t="s">
        <v>79</v>
      </c>
      <c r="H50" s="23" t="s">
        <v>74</v>
      </c>
      <c r="I50" s="82" t="s">
        <v>75</v>
      </c>
      <c r="J50" s="23" t="s">
        <v>78</v>
      </c>
      <c r="K50" s="36"/>
    </row>
    <row r="51" spans="1:11" x14ac:dyDescent="0.3">
      <c r="A51" s="98"/>
      <c r="B51" s="29">
        <v>3</v>
      </c>
      <c r="C51" s="43" t="s">
        <v>59</v>
      </c>
      <c r="D51" s="71">
        <v>0.05</v>
      </c>
      <c r="E51" s="71">
        <v>0.04</v>
      </c>
      <c r="F51" s="23" t="s">
        <v>72</v>
      </c>
      <c r="G51" s="23" t="s">
        <v>79</v>
      </c>
      <c r="H51" s="23" t="s">
        <v>74</v>
      </c>
      <c r="I51" s="82" t="s">
        <v>75</v>
      </c>
      <c r="J51" s="23" t="s">
        <v>78</v>
      </c>
      <c r="K51" s="36"/>
    </row>
    <row r="52" spans="1:11" x14ac:dyDescent="0.3">
      <c r="A52" s="98"/>
      <c r="B52" s="29">
        <v>3</v>
      </c>
      <c r="C52" s="43" t="s">
        <v>60</v>
      </c>
      <c r="D52" s="71">
        <v>0.05</v>
      </c>
      <c r="E52" s="71">
        <v>0.04</v>
      </c>
      <c r="F52" s="23" t="s">
        <v>72</v>
      </c>
      <c r="G52" s="23" t="s">
        <v>79</v>
      </c>
      <c r="H52" s="23" t="s">
        <v>74</v>
      </c>
      <c r="I52" s="82" t="s">
        <v>80</v>
      </c>
      <c r="J52" s="23" t="s">
        <v>78</v>
      </c>
      <c r="K52" s="36"/>
    </row>
    <row r="53" spans="1:11" ht="15" thickBot="1" x14ac:dyDescent="0.35">
      <c r="A53" s="84" t="s">
        <v>61</v>
      </c>
      <c r="B53" s="30">
        <v>4</v>
      </c>
      <c r="C53" s="79" t="s">
        <v>62</v>
      </c>
      <c r="D53" s="75"/>
      <c r="E53" s="72">
        <v>0.17</v>
      </c>
      <c r="F53" s="25" t="s">
        <v>72</v>
      </c>
      <c r="G53" s="25" t="s">
        <v>79</v>
      </c>
      <c r="H53" s="25" t="s">
        <v>81</v>
      </c>
      <c r="I53" s="31" t="s">
        <v>75</v>
      </c>
      <c r="J53" s="25" t="s">
        <v>78</v>
      </c>
      <c r="K53" s="36"/>
    </row>
    <row r="54" spans="1:11" ht="15" thickBot="1" x14ac:dyDescent="0.35">
      <c r="A54" s="2"/>
      <c r="B54" s="16"/>
      <c r="C54" s="39" t="s">
        <v>82</v>
      </c>
      <c r="D54" s="76"/>
      <c r="E54" s="77"/>
      <c r="F54" s="40"/>
      <c r="G54" s="40"/>
      <c r="H54" s="40"/>
      <c r="I54" s="40"/>
      <c r="J54" s="40"/>
      <c r="K54" s="4"/>
    </row>
  </sheetData>
  <mergeCells count="35">
    <mergeCell ref="K42:K43"/>
    <mergeCell ref="C28:C29"/>
    <mergeCell ref="F28:J28"/>
    <mergeCell ref="G40:I40"/>
    <mergeCell ref="K28:K29"/>
    <mergeCell ref="D28:E28"/>
    <mergeCell ref="D42:E42"/>
    <mergeCell ref="C42:C43"/>
    <mergeCell ref="F42:J42"/>
    <mergeCell ref="K4:K5"/>
    <mergeCell ref="F9:J9"/>
    <mergeCell ref="K14:K15"/>
    <mergeCell ref="F10:J10"/>
    <mergeCell ref="C4:C5"/>
    <mergeCell ref="F4:J4"/>
    <mergeCell ref="D4:E5"/>
    <mergeCell ref="D6:E6"/>
    <mergeCell ref="D8:E8"/>
    <mergeCell ref="D9:E9"/>
    <mergeCell ref="D7:E7"/>
    <mergeCell ref="D10:E10"/>
    <mergeCell ref="D11:E11"/>
    <mergeCell ref="D14:E14"/>
    <mergeCell ref="A14:B15"/>
    <mergeCell ref="A28:B29"/>
    <mergeCell ref="A16:A17"/>
    <mergeCell ref="A19:A24"/>
    <mergeCell ref="F11:J11"/>
    <mergeCell ref="C14:C15"/>
    <mergeCell ref="F14:J14"/>
    <mergeCell ref="A42:B43"/>
    <mergeCell ref="A44:A45"/>
    <mergeCell ref="A47:A52"/>
    <mergeCell ref="A30:A31"/>
    <mergeCell ref="A33:A38"/>
  </mergeCells>
  <hyperlinks>
    <hyperlink ref="F2" r:id="rId1" display="https://publications.jrc.ec.europa.eu/repository/handle/JRC128672" xr:uid="{00000000-0004-0000-0000-000000000000}"/>
  </hyperlinks>
  <pageMargins left="0.7" right="0.7" top="0.75" bottom="0.75" header="0.3" footer="0.3"/>
  <pageSetup orientation="portrait" horizontalDpi="90" verticalDpi="9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tabSelected="1" zoomScale="115" zoomScaleNormal="115" workbookViewId="0">
      <selection activeCell="G22" sqref="G22"/>
    </sheetView>
  </sheetViews>
  <sheetFormatPr baseColWidth="10" defaultColWidth="8.88671875" defaultRowHeight="14.4" x14ac:dyDescent="0.3"/>
  <cols>
    <col min="2" max="2" width="6" style="1" bestFit="1" customWidth="1"/>
    <col min="3" max="3" width="59.88671875" customWidth="1"/>
    <col min="4" max="4" width="23.44140625" customWidth="1"/>
    <col min="5" max="5" width="39.44140625" bestFit="1" customWidth="1"/>
    <col min="6" max="6" width="23.33203125" customWidth="1"/>
    <col min="7" max="7" width="24" bestFit="1" customWidth="1"/>
    <col min="8" max="9" width="9.109375" customWidth="1"/>
    <col min="11" max="11" width="19.6640625" customWidth="1"/>
  </cols>
  <sheetData>
    <row r="1" spans="1:7" x14ac:dyDescent="0.3">
      <c r="D1" s="73"/>
      <c r="E1" s="73"/>
    </row>
    <row r="2" spans="1:7" ht="21.6" thickBot="1" x14ac:dyDescent="0.45">
      <c r="C2" s="91" t="s">
        <v>0</v>
      </c>
      <c r="D2" s="73"/>
      <c r="E2" s="92" t="s">
        <v>1</v>
      </c>
    </row>
    <row r="3" spans="1:7" ht="18.600000000000001" thickBot="1" x14ac:dyDescent="0.4">
      <c r="C3" s="60" t="s">
        <v>83</v>
      </c>
      <c r="D3" s="90"/>
      <c r="E3" s="61" t="s">
        <v>95</v>
      </c>
    </row>
    <row r="4" spans="1:7" ht="15" thickBot="1" x14ac:dyDescent="0.35"/>
    <row r="5" spans="1:7" x14ac:dyDescent="0.3">
      <c r="C5" s="127" t="s">
        <v>2</v>
      </c>
      <c r="D5" s="129" t="s">
        <v>3</v>
      </c>
      <c r="E5" s="100" t="s">
        <v>84</v>
      </c>
      <c r="F5" s="100" t="s">
        <v>85</v>
      </c>
      <c r="G5" s="114" t="s">
        <v>5</v>
      </c>
    </row>
    <row r="6" spans="1:7" x14ac:dyDescent="0.3">
      <c r="C6" s="128"/>
      <c r="D6" s="130"/>
      <c r="E6" s="101"/>
      <c r="F6" s="101"/>
      <c r="G6" s="115"/>
    </row>
    <row r="7" spans="1:7" x14ac:dyDescent="0.3">
      <c r="C7" s="46" t="s">
        <v>11</v>
      </c>
      <c r="D7" s="67">
        <v>0.15</v>
      </c>
      <c r="E7" s="15" t="s">
        <v>96</v>
      </c>
      <c r="F7" s="2">
        <f>IF(E7="select parts available to endusers",0,IF(E7="DISPLAY only",1,IF(E7="DISPLAY + BATTERY",2,IF(E7="DISPLAY + BATTERY + BACKCOVER",3,IF(E7="DISPLAY + BATTERY + BACKCOVER + CAMERAS",4,IF(E7="All parts",5))))))</f>
        <v>1</v>
      </c>
      <c r="G7" s="33">
        <f>D7*F7</f>
        <v>0.15</v>
      </c>
    </row>
    <row r="8" spans="1:7" x14ac:dyDescent="0.3">
      <c r="C8" s="46" t="s">
        <v>17</v>
      </c>
      <c r="D8" s="67">
        <v>0.15</v>
      </c>
      <c r="E8" s="15" t="s">
        <v>97</v>
      </c>
      <c r="F8" s="2">
        <f>IF(E8="select updates availability duration",0,IF(E8="5 yrs Security and 3 yrs Functionality",1,IF(E8="5 yrs Security and 4 yrs Functionality",2,IF(E8="5 yrs Security and 5 yrs Functionality",3,IF(E8="6 yrs Security and 5 yrs Functionality",4,IF(E8="7 yrs Security and 6 yrs Functionality",5))))))</f>
        <v>3</v>
      </c>
      <c r="G8" s="33">
        <f>D8*F8</f>
        <v>0.44999999999999996</v>
      </c>
    </row>
    <row r="9" spans="1:7" x14ac:dyDescent="0.3">
      <c r="C9" s="47" t="s">
        <v>23</v>
      </c>
      <c r="D9" s="67">
        <v>0.15</v>
      </c>
      <c r="E9" s="16" t="s">
        <v>98</v>
      </c>
      <c r="F9" s="2">
        <f>IF(E9="select target group and fee", 0, IF(E9="Profs at reasonable fee", 1, IF(E9="Profs at no cost", 3, IF(E9="endusers at no cost", 5))))</f>
        <v>3</v>
      </c>
      <c r="G9" s="33">
        <f>D9*F9</f>
        <v>0.44999999999999996</v>
      </c>
    </row>
    <row r="10" spans="1:7" x14ac:dyDescent="0.3">
      <c r="C10" s="47" t="s">
        <v>27</v>
      </c>
      <c r="D10" s="67">
        <v>0.25</v>
      </c>
      <c r="E10" s="87" t="s">
        <v>86</v>
      </c>
      <c r="F10" s="2">
        <f>G28</f>
        <v>13</v>
      </c>
      <c r="G10" s="33">
        <f>D10*F10</f>
        <v>3.25</v>
      </c>
    </row>
    <row r="11" spans="1:7" x14ac:dyDescent="0.3">
      <c r="C11" s="47" t="s">
        <v>29</v>
      </c>
      <c r="D11" s="67">
        <v>0.15</v>
      </c>
      <c r="E11" s="87" t="s">
        <v>87</v>
      </c>
      <c r="F11" s="2">
        <f>G43</f>
        <v>15</v>
      </c>
      <c r="G11" s="33">
        <f>D11*F11</f>
        <v>2.25</v>
      </c>
    </row>
    <row r="12" spans="1:7" ht="15" thickBot="1" x14ac:dyDescent="0.35">
      <c r="C12" s="48" t="s">
        <v>31</v>
      </c>
      <c r="D12" s="83">
        <v>0.15</v>
      </c>
      <c r="E12" s="54" t="s">
        <v>88</v>
      </c>
      <c r="F12" s="49">
        <f>G58</f>
        <v>12</v>
      </c>
      <c r="G12" s="50">
        <f>D12*F12</f>
        <v>1.7999999999999998</v>
      </c>
    </row>
    <row r="13" spans="1:7" ht="18.600000000000001" thickBot="1" x14ac:dyDescent="0.4">
      <c r="C13" s="51" t="s">
        <v>33</v>
      </c>
      <c r="D13" s="5"/>
      <c r="E13" s="5"/>
      <c r="G13" s="52">
        <f>SUM(G7:G12)</f>
        <v>8.35</v>
      </c>
    </row>
    <row r="14" spans="1:7" ht="18" x14ac:dyDescent="0.35">
      <c r="C14" s="51"/>
      <c r="D14" s="5"/>
      <c r="E14" s="5"/>
      <c r="G14" s="59"/>
    </row>
    <row r="15" spans="1:7" ht="15" thickBot="1" x14ac:dyDescent="0.35">
      <c r="C15" s="5"/>
      <c r="D15" s="5"/>
      <c r="E15" s="5"/>
      <c r="F15" s="5"/>
    </row>
    <row r="16" spans="1:7" ht="15" customHeight="1" x14ac:dyDescent="0.3">
      <c r="A16" s="93" t="s">
        <v>34</v>
      </c>
      <c r="B16" s="94"/>
      <c r="C16" s="100" t="s">
        <v>35</v>
      </c>
      <c r="D16" s="129" t="s">
        <v>89</v>
      </c>
      <c r="E16" s="100" t="s">
        <v>84</v>
      </c>
      <c r="F16" s="100" t="s">
        <v>85</v>
      </c>
      <c r="G16" s="106" t="s">
        <v>5</v>
      </c>
    </row>
    <row r="17" spans="1:15" x14ac:dyDescent="0.3">
      <c r="A17" s="95"/>
      <c r="B17" s="96"/>
      <c r="C17" s="101"/>
      <c r="D17" s="130"/>
      <c r="E17" s="101"/>
      <c r="F17" s="101"/>
      <c r="G17" s="107"/>
    </row>
    <row r="18" spans="1:15" ht="15" customHeight="1" x14ac:dyDescent="0.3">
      <c r="A18" s="97" t="s">
        <v>38</v>
      </c>
      <c r="B18" s="27" t="s">
        <v>39</v>
      </c>
      <c r="C18" s="17" t="s">
        <v>40</v>
      </c>
      <c r="D18" s="69">
        <f>IF(E3="select type of device","Device type not selected",IF(E3="non-foldable",30%,IF(E3="foldable",25%)))</f>
        <v>0.3</v>
      </c>
      <c r="E18" s="14" t="s">
        <v>49</v>
      </c>
      <c r="F18" s="57">
        <f>IF(E18="select number of steps", 0, IF(E18="x &gt; 15 steps", 1, IF(E18="15 ≥ x &gt; 10 steps", 2, IF(E18="10 ≥ x &gt; 5 steps", 3, IF(E18="5 ≥ x &gt; 2 steps", 4, IF(E18="x ≤ 2 steps", 5))))))</f>
        <v>3</v>
      </c>
      <c r="G18" s="33">
        <f>D18*F18</f>
        <v>0.89999999999999991</v>
      </c>
    </row>
    <row r="19" spans="1:15" ht="15" thickBot="1" x14ac:dyDescent="0.35">
      <c r="A19" s="97"/>
      <c r="B19" s="27" t="s">
        <v>46</v>
      </c>
      <c r="C19" s="18" t="s">
        <v>47</v>
      </c>
      <c r="D19" s="69">
        <f>IF(E3="select type of device","Device type not selected",IF(E3="non-foldable",30%,IF(E3="foldable",25%)))</f>
        <v>0.3</v>
      </c>
      <c r="E19" s="14" t="s">
        <v>49</v>
      </c>
      <c r="F19" s="57">
        <f t="shared" ref="F19:F27" si="0">IF(E19="select number of steps", 0, IF(E19="x &gt; 15 steps", 1, IF(E19="15 ≥ x &gt; 10 steps", 2, IF(E19="10 ≥ x &gt; 5 steps", 3, IF(E19="5 ≥ x &gt; 2 steps", 4, IF(E19="x ≤ 2 steps", 5))))))</f>
        <v>3</v>
      </c>
      <c r="G19" s="33">
        <f t="shared" ref="G19:G27" si="1">D19*F19</f>
        <v>0.89999999999999991</v>
      </c>
      <c r="M19" s="5"/>
    </row>
    <row r="20" spans="1:15" x14ac:dyDescent="0.3">
      <c r="A20" s="34" t="s">
        <v>52</v>
      </c>
      <c r="B20" s="28">
        <v>2</v>
      </c>
      <c r="C20" s="19" t="s">
        <v>53</v>
      </c>
      <c r="D20" s="70">
        <f>IF(E3="select type of device","Device type not selected",IF(E3="non-foldable",10%,IF(E3="foldable",9%)))</f>
        <v>0.1</v>
      </c>
      <c r="E20" s="7" t="s">
        <v>50</v>
      </c>
      <c r="F20" s="56">
        <f t="shared" si="0"/>
        <v>4</v>
      </c>
      <c r="G20" s="33">
        <f t="shared" si="1"/>
        <v>0.4</v>
      </c>
      <c r="M20" s="118" t="b">
        <f>IF(AND(1&lt;=G13,G13&lt;1.75),"E",IF(AND(1.75&lt;=G13,G13&lt;2.55),"D",IF(AND(2.55&lt;=G13,G13&lt;3.35),"C",IF(AND(3.35&lt;=G13,G13&lt;4),"B",IF(AND(4&lt;=G13,G13&lt;5),"A")))))</f>
        <v>0</v>
      </c>
      <c r="N20" s="119"/>
      <c r="O20" s="120"/>
    </row>
    <row r="21" spans="1:15" x14ac:dyDescent="0.3">
      <c r="A21" s="131" t="s">
        <v>54</v>
      </c>
      <c r="B21" s="29">
        <v>3</v>
      </c>
      <c r="C21" s="21" t="s">
        <v>55</v>
      </c>
      <c r="D21" s="71">
        <f>IF(E3="select type of device","Device type not selected",IF(E3="non-foldable",5%,IF(E3="foldable",4%)))</f>
        <v>0.05</v>
      </c>
      <c r="E21" s="22" t="s">
        <v>50</v>
      </c>
      <c r="F21" s="55">
        <f t="shared" si="0"/>
        <v>4</v>
      </c>
      <c r="G21" s="33">
        <f>D21*F21</f>
        <v>0.2</v>
      </c>
      <c r="K21" s="66" t="s">
        <v>90</v>
      </c>
      <c r="M21" s="121"/>
      <c r="N21" s="122"/>
      <c r="O21" s="123"/>
    </row>
    <row r="22" spans="1:15" x14ac:dyDescent="0.3">
      <c r="A22" s="131"/>
      <c r="B22" s="29">
        <v>3</v>
      </c>
      <c r="C22" s="21" t="s">
        <v>56</v>
      </c>
      <c r="D22" s="71">
        <f>IF(E3="select type of device","Device type not selected",IF(E3="non-foldable",5%,IF(E3="foldable",4%)))</f>
        <v>0.05</v>
      </c>
      <c r="E22" s="22" t="s">
        <v>51</v>
      </c>
      <c r="F22" s="55">
        <f t="shared" si="0"/>
        <v>5</v>
      </c>
      <c r="G22" s="33">
        <f t="shared" si="1"/>
        <v>0.25</v>
      </c>
      <c r="K22" s="65" t="s">
        <v>91</v>
      </c>
      <c r="M22" s="121"/>
      <c r="N22" s="122"/>
      <c r="O22" s="123"/>
    </row>
    <row r="23" spans="1:15" ht="15" customHeight="1" x14ac:dyDescent="0.3">
      <c r="A23" s="131"/>
      <c r="B23" s="29">
        <v>3</v>
      </c>
      <c r="C23" s="21" t="s">
        <v>57</v>
      </c>
      <c r="D23" s="71">
        <f>IF(E3="select type of device","Device type not selected",IF(E3="non-foldable",5%,IF(E3="foldable",4%)))</f>
        <v>0.05</v>
      </c>
      <c r="E23" s="22" t="s">
        <v>41</v>
      </c>
      <c r="F23" s="55">
        <f t="shared" si="0"/>
        <v>1</v>
      </c>
      <c r="G23" s="33">
        <f t="shared" si="1"/>
        <v>0.05</v>
      </c>
      <c r="K23" s="62" t="s">
        <v>92</v>
      </c>
      <c r="M23" s="121"/>
      <c r="N23" s="122"/>
      <c r="O23" s="123"/>
    </row>
    <row r="24" spans="1:15" x14ac:dyDescent="0.3">
      <c r="A24" s="131"/>
      <c r="B24" s="29">
        <v>3</v>
      </c>
      <c r="C24" s="21" t="s">
        <v>58</v>
      </c>
      <c r="D24" s="71">
        <f>IF(E3="select type of device","Device type not selected",IF(E3="non-foldable",5%,IF(E3="foldable",4%)))</f>
        <v>0.05</v>
      </c>
      <c r="E24" s="22" t="s">
        <v>41</v>
      </c>
      <c r="F24" s="55">
        <f t="shared" si="0"/>
        <v>1</v>
      </c>
      <c r="G24" s="33">
        <f t="shared" si="1"/>
        <v>0.05</v>
      </c>
      <c r="K24" s="64" t="s">
        <v>93</v>
      </c>
      <c r="M24" s="121"/>
      <c r="N24" s="122"/>
      <c r="O24" s="123"/>
    </row>
    <row r="25" spans="1:15" x14ac:dyDescent="0.3">
      <c r="A25" s="131"/>
      <c r="B25" s="29">
        <v>3</v>
      </c>
      <c r="C25" s="21" t="s">
        <v>59</v>
      </c>
      <c r="D25" s="71">
        <f>IF(E3="select type of device","Device type not selected",IF(E3="non-foldable",5%,IF(E3="foldable",4%)))</f>
        <v>0.05</v>
      </c>
      <c r="E25" s="22" t="s">
        <v>41</v>
      </c>
      <c r="F25" s="55">
        <f t="shared" si="0"/>
        <v>1</v>
      </c>
      <c r="G25" s="33">
        <f t="shared" si="1"/>
        <v>0.05</v>
      </c>
      <c r="K25" s="63" t="s">
        <v>94</v>
      </c>
      <c r="M25" s="121"/>
      <c r="N25" s="122"/>
      <c r="O25" s="123"/>
    </row>
    <row r="26" spans="1:15" ht="17.25" customHeight="1" x14ac:dyDescent="0.3">
      <c r="A26" s="131"/>
      <c r="B26" s="29">
        <v>3</v>
      </c>
      <c r="C26" s="21" t="s">
        <v>60</v>
      </c>
      <c r="D26" s="71">
        <f>IF(E3="select type of device","Device type not selected",IF(E3="non-foldable",5%,IF(E3="foldable",4%)))</f>
        <v>0.05</v>
      </c>
      <c r="E26" s="22" t="s">
        <v>41</v>
      </c>
      <c r="F26" s="55">
        <f t="shared" si="0"/>
        <v>1</v>
      </c>
      <c r="G26" s="33">
        <f t="shared" si="1"/>
        <v>0.05</v>
      </c>
      <c r="M26" s="121"/>
      <c r="N26" s="122"/>
      <c r="O26" s="123"/>
    </row>
    <row r="27" spans="1:15" ht="15" thickBot="1" x14ac:dyDescent="0.35">
      <c r="A27" s="85" t="s">
        <v>61</v>
      </c>
      <c r="B27" s="30">
        <v>4</v>
      </c>
      <c r="C27" s="24" t="s">
        <v>62</v>
      </c>
      <c r="D27" s="72" t="str">
        <f>IF(E3="select type of device","Device type not selected",IF(E3="non-foldable","0%",IF(E3="foldable",17%)))</f>
        <v>0%</v>
      </c>
      <c r="E27" s="25" t="s">
        <v>50</v>
      </c>
      <c r="F27" s="58">
        <f t="shared" si="0"/>
        <v>4</v>
      </c>
      <c r="G27" s="33">
        <f t="shared" si="1"/>
        <v>0</v>
      </c>
      <c r="M27" s="124"/>
      <c r="N27" s="125"/>
      <c r="O27" s="126"/>
    </row>
    <row r="28" spans="1:15" ht="15" thickBot="1" x14ac:dyDescent="0.35">
      <c r="A28" s="37"/>
      <c r="B28" s="38"/>
      <c r="C28" s="39" t="s">
        <v>63</v>
      </c>
      <c r="D28" s="38"/>
      <c r="E28" s="40"/>
      <c r="F28" s="49"/>
      <c r="G28" s="53">
        <v>13</v>
      </c>
    </row>
    <row r="29" spans="1:15" x14ac:dyDescent="0.3">
      <c r="C29" s="5"/>
      <c r="D29" s="1"/>
    </row>
    <row r="30" spans="1:15" ht="15" thickBot="1" x14ac:dyDescent="0.35">
      <c r="D30" s="1"/>
    </row>
    <row r="31" spans="1:15" ht="15" customHeight="1" x14ac:dyDescent="0.3">
      <c r="A31" s="93" t="s">
        <v>34</v>
      </c>
      <c r="B31" s="94"/>
      <c r="C31" s="116" t="s">
        <v>64</v>
      </c>
      <c r="D31" s="129" t="s">
        <v>89</v>
      </c>
      <c r="E31" s="132" t="s">
        <v>84</v>
      </c>
      <c r="F31" s="100" t="s">
        <v>85</v>
      </c>
      <c r="G31" s="114" t="s">
        <v>5</v>
      </c>
    </row>
    <row r="32" spans="1:15" x14ac:dyDescent="0.3">
      <c r="A32" s="95"/>
      <c r="B32" s="96"/>
      <c r="C32" s="105"/>
      <c r="D32" s="130"/>
      <c r="E32" s="101"/>
      <c r="F32" s="101"/>
      <c r="G32" s="115"/>
    </row>
    <row r="33" spans="1:9" ht="15" customHeight="1" x14ac:dyDescent="0.3">
      <c r="A33" s="97" t="s">
        <v>38</v>
      </c>
      <c r="B33" s="27" t="s">
        <v>39</v>
      </c>
      <c r="C33" s="17" t="s">
        <v>65</v>
      </c>
      <c r="D33" s="69">
        <f>IF(E3="select type of device","Device type not selected",IF(E3="non-foldable",30%,IF(E3="foldable",25%)))</f>
        <v>0.3</v>
      </c>
      <c r="E33" s="13" t="s">
        <v>66</v>
      </c>
      <c r="F33" s="57">
        <f>IF(E33="select type of fastener",0,IF(E33="Removable",1,IF(E33="Reusable",5)))</f>
        <v>1</v>
      </c>
      <c r="G33" s="33">
        <f>D33*F33</f>
        <v>0.3</v>
      </c>
    </row>
    <row r="34" spans="1:9" x14ac:dyDescent="0.3">
      <c r="A34" s="97"/>
      <c r="B34" s="27" t="s">
        <v>46</v>
      </c>
      <c r="C34" s="18" t="s">
        <v>68</v>
      </c>
      <c r="D34" s="69">
        <f>IF(E3="select type of device","Device type not selected",IF(E3="non-foldable",30%,IF(E3="foldable",25%)))</f>
        <v>0.3</v>
      </c>
      <c r="E34" s="13" t="s">
        <v>67</v>
      </c>
      <c r="F34" s="57">
        <f>IF(E34="select type of fastener",0,IF(E34="Removable",1,IF(E34="Reusable",5)))</f>
        <v>5</v>
      </c>
      <c r="G34" s="33">
        <f t="shared" ref="G34:G42" si="2">D34*F34</f>
        <v>1.5</v>
      </c>
    </row>
    <row r="35" spans="1:9" x14ac:dyDescent="0.3">
      <c r="A35" s="34" t="s">
        <v>52</v>
      </c>
      <c r="B35" s="28">
        <v>2</v>
      </c>
      <c r="C35" s="19" t="s">
        <v>53</v>
      </c>
      <c r="D35" s="70">
        <f>IF(E3="select type of device","Device type not selected",IF(E3="non-foldable",10%,IF(E3="foldable",9%)))</f>
        <v>0.1</v>
      </c>
      <c r="E35" s="12" t="s">
        <v>66</v>
      </c>
      <c r="F35" s="56">
        <f>IF(E35="select type of fastener",0,IF(E35="Removable",1,IF(E35="Reusable",5)))</f>
        <v>1</v>
      </c>
      <c r="G35" s="33">
        <f t="shared" si="2"/>
        <v>0.1</v>
      </c>
    </row>
    <row r="36" spans="1:9" x14ac:dyDescent="0.3">
      <c r="A36" s="131" t="s">
        <v>54</v>
      </c>
      <c r="B36" s="29">
        <v>3</v>
      </c>
      <c r="C36" s="41" t="s">
        <v>55</v>
      </c>
      <c r="D36" s="71">
        <f>IF(E3="select type of device","Device type not selected",IF(E3="non-foldable",5%,IF(E3="foldable",4%)))</f>
        <v>0.05</v>
      </c>
      <c r="E36" s="32" t="s">
        <v>66</v>
      </c>
      <c r="F36" s="55">
        <f>IF(E36="select type of fastener",0,IF(E36="Removable",1,IF(E36="Reusable",5)))</f>
        <v>1</v>
      </c>
      <c r="G36" s="33">
        <f t="shared" si="2"/>
        <v>0.05</v>
      </c>
    </row>
    <row r="37" spans="1:9" x14ac:dyDescent="0.3">
      <c r="A37" s="131"/>
      <c r="B37" s="29">
        <v>3</v>
      </c>
      <c r="C37" s="41" t="s">
        <v>56</v>
      </c>
      <c r="D37" s="71">
        <f>IF(E3="select type of device","Device type not selected",IF(E3="non-foldable",5%,IF(E3="foldable",4%)))</f>
        <v>0.05</v>
      </c>
      <c r="E37" s="32" t="s">
        <v>67</v>
      </c>
      <c r="F37" s="55">
        <f>IF(E37="select type of fastener",0,IF(E37="Removable",1,IF(E37="Reusable",5)))</f>
        <v>5</v>
      </c>
      <c r="G37" s="33">
        <f t="shared" si="2"/>
        <v>0.25</v>
      </c>
    </row>
    <row r="38" spans="1:9" ht="15" customHeight="1" x14ac:dyDescent="0.3">
      <c r="A38" s="131"/>
      <c r="B38" s="29">
        <v>3</v>
      </c>
      <c r="C38" s="21" t="s">
        <v>57</v>
      </c>
      <c r="D38" s="71">
        <f>IF(E3="select type of device","Device type not selected",IF(E3="non-foldable",5%,IF(E3="foldable",4%)))</f>
        <v>0.05</v>
      </c>
      <c r="E38" s="32" t="s">
        <v>66</v>
      </c>
      <c r="F38" s="55">
        <f t="shared" ref="F38:F42" si="3">IF(E38="select type of fastener",0,IF(E38="Removable",1,IF(E38="Reusable",5)))</f>
        <v>1</v>
      </c>
      <c r="G38" s="33">
        <f t="shared" si="2"/>
        <v>0.05</v>
      </c>
    </row>
    <row r="39" spans="1:9" x14ac:dyDescent="0.3">
      <c r="A39" s="131"/>
      <c r="B39" s="29">
        <v>3</v>
      </c>
      <c r="C39" s="21" t="s">
        <v>58</v>
      </c>
      <c r="D39" s="71">
        <f>IF(E3="select type of device","Device type not selected",IF(E3="non-foldable",5%,IF(E3="foldable",4%)))</f>
        <v>0.05</v>
      </c>
      <c r="E39" s="32" t="s">
        <v>67</v>
      </c>
      <c r="F39" s="55">
        <f t="shared" si="3"/>
        <v>5</v>
      </c>
      <c r="G39" s="33">
        <f t="shared" si="2"/>
        <v>0.25</v>
      </c>
    </row>
    <row r="40" spans="1:9" x14ac:dyDescent="0.3">
      <c r="A40" s="131"/>
      <c r="B40" s="29">
        <v>3</v>
      </c>
      <c r="C40" s="41" t="s">
        <v>59</v>
      </c>
      <c r="D40" s="71">
        <f>IF(E3="select type of device","Device type not selected",IF(E3="non-foldable",5%,IF(E3="foldable",4%,)))</f>
        <v>0.05</v>
      </c>
      <c r="E40" s="32" t="s">
        <v>66</v>
      </c>
      <c r="F40" s="55">
        <f t="shared" si="3"/>
        <v>1</v>
      </c>
      <c r="G40" s="33">
        <f t="shared" si="2"/>
        <v>0.05</v>
      </c>
    </row>
    <row r="41" spans="1:9" x14ac:dyDescent="0.3">
      <c r="A41" s="131"/>
      <c r="B41" s="29">
        <v>3</v>
      </c>
      <c r="C41" s="41" t="s">
        <v>60</v>
      </c>
      <c r="D41" s="71">
        <f>IF(E3="select type of device","Device type not selected",IF(E3="non-foldable",5%,IF(E3="foldable",4%)))</f>
        <v>0.05</v>
      </c>
      <c r="E41" s="32" t="s">
        <v>66</v>
      </c>
      <c r="F41" s="55">
        <f t="shared" si="3"/>
        <v>1</v>
      </c>
      <c r="G41" s="33">
        <f t="shared" si="2"/>
        <v>0.05</v>
      </c>
    </row>
    <row r="42" spans="1:9" ht="15" thickBot="1" x14ac:dyDescent="0.35">
      <c r="A42" s="85" t="s">
        <v>61</v>
      </c>
      <c r="B42" s="30">
        <v>4</v>
      </c>
      <c r="C42" s="42" t="s">
        <v>62</v>
      </c>
      <c r="D42" s="72" t="str">
        <f>IF(E3="select type of device","Device type not selected",IF(E3="non-foldable","0%",IF(E3="foldable",17%)))</f>
        <v>0%</v>
      </c>
      <c r="E42" s="31" t="s">
        <v>66</v>
      </c>
      <c r="F42" s="58">
        <f t="shared" si="3"/>
        <v>1</v>
      </c>
      <c r="G42" s="33">
        <f t="shared" si="2"/>
        <v>0</v>
      </c>
    </row>
    <row r="43" spans="1:9" ht="15" thickBot="1" x14ac:dyDescent="0.35">
      <c r="A43" s="37"/>
      <c r="B43" s="38"/>
      <c r="C43" s="39" t="s">
        <v>69</v>
      </c>
      <c r="D43" s="38"/>
      <c r="E43" s="40"/>
      <c r="F43" s="40"/>
      <c r="G43" s="4">
        <v>15</v>
      </c>
    </row>
    <row r="44" spans="1:9" x14ac:dyDescent="0.3">
      <c r="C44" s="5"/>
      <c r="D44" s="1"/>
    </row>
    <row r="45" spans="1:9" ht="15" thickBot="1" x14ac:dyDescent="0.35">
      <c r="D45" s="1"/>
    </row>
    <row r="46" spans="1:9" x14ac:dyDescent="0.3">
      <c r="A46" s="93" t="s">
        <v>34</v>
      </c>
      <c r="B46" s="94"/>
      <c r="C46" s="116" t="s">
        <v>70</v>
      </c>
      <c r="D46" s="129" t="s">
        <v>89</v>
      </c>
      <c r="E46" s="132" t="s">
        <v>84</v>
      </c>
      <c r="F46" s="100" t="s">
        <v>85</v>
      </c>
      <c r="G46" s="114" t="s">
        <v>5</v>
      </c>
    </row>
    <row r="47" spans="1:9" x14ac:dyDescent="0.3">
      <c r="A47" s="95"/>
      <c r="B47" s="96"/>
      <c r="C47" s="105"/>
      <c r="D47" s="130"/>
      <c r="E47" s="101"/>
      <c r="F47" s="101"/>
      <c r="G47" s="115"/>
    </row>
    <row r="48" spans="1:9" ht="15" customHeight="1" x14ac:dyDescent="0.3">
      <c r="A48" s="97" t="s">
        <v>38</v>
      </c>
      <c r="B48" s="27" t="s">
        <v>39</v>
      </c>
      <c r="C48" s="17" t="s">
        <v>71</v>
      </c>
      <c r="D48" s="69">
        <f>IF(E3="select type of device","Device type not selected",IF(E3="non-foldable",30%,IF(E3="foldable",25%)))</f>
        <v>0.3</v>
      </c>
      <c r="E48" s="6" t="s">
        <v>79</v>
      </c>
      <c r="F48" s="57">
        <f>IF(E48="select type of tool",0,IF(E48="Commercial",1,IF(E48="Tools supplied with product",2,IF(E48="Tools supplied with part",3,IF(E48="Basic tools",4,IF(E48="No tools",5))))))</f>
        <v>2</v>
      </c>
      <c r="G48" s="33">
        <f>D48*F48</f>
        <v>0.6</v>
      </c>
      <c r="H48" s="11"/>
      <c r="I48" s="11"/>
    </row>
    <row r="49" spans="1:9" x14ac:dyDescent="0.3">
      <c r="A49" s="97"/>
      <c r="B49" s="27" t="s">
        <v>46</v>
      </c>
      <c r="C49" s="18" t="s">
        <v>77</v>
      </c>
      <c r="D49" s="69">
        <f>IF(E3="select type of device","Device type not selected",IF(E3="non-foldable",30%,IF(E3="foldable",25%)))</f>
        <v>0.3</v>
      </c>
      <c r="E49" s="6" t="s">
        <v>79</v>
      </c>
      <c r="F49" s="57">
        <f>IF(E49="select type of tool",0,IF(E49="Commercial",1,IF(E49="Tools supplied with product",2,IF(E49="Tools supplied with part",3,IF(E49="Basic tools",4,IF(E49="No tools",5))))))</f>
        <v>2</v>
      </c>
      <c r="G49" s="33">
        <f t="shared" ref="G49:G57" si="4">D49*F49</f>
        <v>0.6</v>
      </c>
      <c r="H49" s="11"/>
      <c r="I49" s="11"/>
    </row>
    <row r="50" spans="1:9" x14ac:dyDescent="0.3">
      <c r="A50" s="34" t="s">
        <v>52</v>
      </c>
      <c r="B50" s="28">
        <v>2</v>
      </c>
      <c r="C50" s="19" t="s">
        <v>53</v>
      </c>
      <c r="D50" s="70">
        <f>IF(E3="select type of device","Device type not selected",IF(E3="non-foldable",10%,IF(E3="foldable",9%)))</f>
        <v>0.1</v>
      </c>
      <c r="E50" s="7" t="s">
        <v>72</v>
      </c>
      <c r="F50" s="56">
        <f t="shared" ref="F50:F57" si="5">IF(E50="select type of tool",0,IF(E50="Commercial",1,IF(E50="Tools supplied with product",2,IF(E50="Tools supplied with part",3,IF(E50="Basic tools",4,IF(E50="No tools",5))))))</f>
        <v>1</v>
      </c>
      <c r="G50" s="33">
        <f t="shared" si="4"/>
        <v>0.1</v>
      </c>
    </row>
    <row r="51" spans="1:9" x14ac:dyDescent="0.3">
      <c r="A51" s="131" t="s">
        <v>54</v>
      </c>
      <c r="B51" s="29">
        <v>3</v>
      </c>
      <c r="C51" s="43" t="s">
        <v>55</v>
      </c>
      <c r="D51" s="71">
        <f>IF(E3="select type of device","Device type not selected",IF(E3="non-foldable",5%,IF(E3="foldable",4%)))</f>
        <v>0.05</v>
      </c>
      <c r="E51" s="23" t="s">
        <v>72</v>
      </c>
      <c r="F51" s="55">
        <f t="shared" si="5"/>
        <v>1</v>
      </c>
      <c r="G51" s="33">
        <f t="shared" si="4"/>
        <v>0.05</v>
      </c>
    </row>
    <row r="52" spans="1:9" x14ac:dyDescent="0.3">
      <c r="A52" s="131"/>
      <c r="B52" s="29">
        <v>3</v>
      </c>
      <c r="C52" s="43" t="s">
        <v>56</v>
      </c>
      <c r="D52" s="71">
        <f>IF(E3="select type of device","Device type not selected",IF(E3="non-foldable",5%,IF(E3="foldable",4%)))</f>
        <v>0.05</v>
      </c>
      <c r="E52" s="23" t="s">
        <v>75</v>
      </c>
      <c r="F52" s="55">
        <f t="shared" si="5"/>
        <v>4</v>
      </c>
      <c r="G52" s="33">
        <f t="shared" si="4"/>
        <v>0.2</v>
      </c>
    </row>
    <row r="53" spans="1:9" ht="15" customHeight="1" x14ac:dyDescent="0.3">
      <c r="A53" s="131"/>
      <c r="B53" s="29">
        <v>3</v>
      </c>
      <c r="C53" s="21" t="s">
        <v>57</v>
      </c>
      <c r="D53" s="71">
        <f>IF(E3="select type of device","Device type not selected",IF(E3="non-foldable",5%,IF(E3="foldable",4%)))</f>
        <v>0.05</v>
      </c>
      <c r="E53" s="23" t="s">
        <v>75</v>
      </c>
      <c r="F53" s="55">
        <f t="shared" si="5"/>
        <v>4</v>
      </c>
      <c r="G53" s="33">
        <f t="shared" si="4"/>
        <v>0.2</v>
      </c>
    </row>
    <row r="54" spans="1:9" x14ac:dyDescent="0.3">
      <c r="A54" s="131"/>
      <c r="B54" s="29">
        <v>3</v>
      </c>
      <c r="C54" s="21" t="s">
        <v>58</v>
      </c>
      <c r="D54" s="71">
        <f>IF(E3="select type of device","Device type not selected",IF(E3="non-foldable",5%,IF(E3="foldable",4%)))</f>
        <v>0.05</v>
      </c>
      <c r="E54" s="23" t="s">
        <v>75</v>
      </c>
      <c r="F54" s="55">
        <f t="shared" si="5"/>
        <v>4</v>
      </c>
      <c r="G54" s="33">
        <f t="shared" si="4"/>
        <v>0.2</v>
      </c>
    </row>
    <row r="55" spans="1:9" x14ac:dyDescent="0.3">
      <c r="A55" s="131"/>
      <c r="B55" s="29">
        <v>3</v>
      </c>
      <c r="C55" s="43" t="s">
        <v>59</v>
      </c>
      <c r="D55" s="71">
        <f>IF(E3="select type of device","Device type not selected",IF(E3="non-foldable",5%,IF(E3="foldable",4%)))</f>
        <v>0.05</v>
      </c>
      <c r="E55" s="23" t="s">
        <v>74</v>
      </c>
      <c r="F55" s="55">
        <f t="shared" si="5"/>
        <v>3</v>
      </c>
      <c r="G55" s="33">
        <f t="shared" si="4"/>
        <v>0.15000000000000002</v>
      </c>
    </row>
    <row r="56" spans="1:9" x14ac:dyDescent="0.3">
      <c r="A56" s="131"/>
      <c r="B56" s="29">
        <v>3</v>
      </c>
      <c r="C56" s="43" t="s">
        <v>60</v>
      </c>
      <c r="D56" s="71">
        <f>IF(E3="select type of device","Device type not selected",IF(E3="non-foldable",5%,IF(E3="foldable",4%)))</f>
        <v>0.05</v>
      </c>
      <c r="E56" s="23" t="s">
        <v>79</v>
      </c>
      <c r="F56" s="55">
        <f t="shared" si="5"/>
        <v>2</v>
      </c>
      <c r="G56" s="33">
        <f t="shared" si="4"/>
        <v>0.1</v>
      </c>
    </row>
    <row r="57" spans="1:9" ht="15" thickBot="1" x14ac:dyDescent="0.35">
      <c r="A57" s="85" t="s">
        <v>61</v>
      </c>
      <c r="B57" s="30">
        <v>4</v>
      </c>
      <c r="C57" s="42" t="s">
        <v>62</v>
      </c>
      <c r="D57" s="72" t="str">
        <f>IF(E3="select type of device","Device type not selected",IF(E3="non-foldable","0%",IF(E3="foldable",17%)))</f>
        <v>0%</v>
      </c>
      <c r="E57" s="26" t="s">
        <v>72</v>
      </c>
      <c r="F57" s="58">
        <f t="shared" si="5"/>
        <v>1</v>
      </c>
      <c r="G57" s="33">
        <f t="shared" si="4"/>
        <v>0</v>
      </c>
    </row>
    <row r="58" spans="1:9" ht="15" thickBot="1" x14ac:dyDescent="0.35">
      <c r="A58" s="44"/>
      <c r="B58" s="45"/>
      <c r="C58" s="39" t="s">
        <v>82</v>
      </c>
      <c r="D58" s="40"/>
      <c r="E58" s="40"/>
      <c r="F58" s="40"/>
      <c r="G58" s="4">
        <v>12</v>
      </c>
    </row>
  </sheetData>
  <mergeCells count="30">
    <mergeCell ref="A51:A56"/>
    <mergeCell ref="E5:E6"/>
    <mergeCell ref="F5:F6"/>
    <mergeCell ref="E16:E17"/>
    <mergeCell ref="E31:E32"/>
    <mergeCell ref="E46:E47"/>
    <mergeCell ref="A46:B47"/>
    <mergeCell ref="C46:C47"/>
    <mergeCell ref="D46:D47"/>
    <mergeCell ref="A18:A19"/>
    <mergeCell ref="A21:A26"/>
    <mergeCell ref="A16:B17"/>
    <mergeCell ref="C16:C17"/>
    <mergeCell ref="D16:D17"/>
    <mergeCell ref="G46:G47"/>
    <mergeCell ref="A48:A49"/>
    <mergeCell ref="G31:G32"/>
    <mergeCell ref="A33:A34"/>
    <mergeCell ref="A36:A41"/>
    <mergeCell ref="A31:B32"/>
    <mergeCell ref="C31:C32"/>
    <mergeCell ref="D31:D32"/>
    <mergeCell ref="F31:F32"/>
    <mergeCell ref="F46:F47"/>
    <mergeCell ref="M20:O27"/>
    <mergeCell ref="G16:G17"/>
    <mergeCell ref="C5:C6"/>
    <mergeCell ref="D5:D6"/>
    <mergeCell ref="G5:G6"/>
    <mergeCell ref="F16:F17"/>
  </mergeCells>
  <conditionalFormatting sqref="M20:O27">
    <cfRule type="containsText" dxfId="4" priority="1" operator="containsText" text="A">
      <formula>NOT(ISERROR(SEARCH("A",M20)))</formula>
    </cfRule>
    <cfRule type="containsText" dxfId="3" priority="2" operator="containsText" text="B">
      <formula>NOT(ISERROR(SEARCH("B",M20)))</formula>
    </cfRule>
    <cfRule type="containsText" dxfId="2" priority="3" operator="containsText" text="C">
      <formula>NOT(ISERROR(SEARCH("C",M20)))</formula>
    </cfRule>
    <cfRule type="containsText" dxfId="1" priority="4" operator="containsText" text="D">
      <formula>NOT(ISERROR(SEARCH("D",M20)))</formula>
    </cfRule>
    <cfRule type="containsText" dxfId="0" priority="6" operator="containsText" text="E">
      <formula>NOT(ISERROR(SEARCH("E",M20)))</formula>
    </cfRule>
  </conditionalFormatting>
  <dataValidations count="7">
    <dataValidation type="list" allowBlank="1" showInputMessage="1" showErrorMessage="1" sqref="E18:E27" xr:uid="{00000000-0002-0000-0100-000000000000}">
      <formula1>"select number of steps, x &gt; 15 steps, 15 ≥ x &gt; 10 steps, 10 ≥ x &gt; 5 steps, 5 ≥ x &gt; 2 steps, x ≤ 2 steps"</formula1>
    </dataValidation>
    <dataValidation type="list" allowBlank="1" showInputMessage="1" showErrorMessage="1" sqref="E7" xr:uid="{00000000-0002-0000-0100-000001000000}">
      <formula1>"select parts available to endusers, DISPLAY only, DISPLAY + BATTERY, DISPLAY + BATTERY + BACKCOVER, DISPLAY + BATTERY + BACKCOVER + CAMERAS,All parts"</formula1>
    </dataValidation>
    <dataValidation type="list" allowBlank="1" showInputMessage="1" showErrorMessage="1" sqref="E9" xr:uid="{00000000-0002-0000-0100-000002000000}">
      <formula1>"select target group and fee, Profs at reasonable fee, Profs at no cost, endusers at no cost"</formula1>
    </dataValidation>
    <dataValidation type="list" allowBlank="1" showInputMessage="1" showErrorMessage="1" sqref="E33:E42" xr:uid="{00000000-0002-0000-0100-000003000000}">
      <formula1>"select type of fastener, Removable, Reusable"</formula1>
    </dataValidation>
    <dataValidation type="list" allowBlank="1" showInputMessage="1" showErrorMessage="1" sqref="E3" xr:uid="{00000000-0002-0000-0100-000004000000}">
      <formula1>"select type of device, non-foldable, foldable"</formula1>
    </dataValidation>
    <dataValidation type="list" allowBlank="1" showInputMessage="1" showErrorMessage="1" sqref="E8" xr:uid="{00000000-0002-0000-0100-000005000000}">
      <formula1>"select updates availability duration, 5 yrs Security and 3 yrs Functionality, 5 yrs Security and 4 yrs Functionality, 5 yrs Security and 5 yrs Functionality, 6 yrs Security and 5 yrs Functionality, 7 yrs Security and 6 yrs Functionality"</formula1>
    </dataValidation>
    <dataValidation type="list" allowBlank="1" showInputMessage="1" showErrorMessage="1" sqref="E48:E57" xr:uid="{00000000-0002-0000-0100-000006000000}">
      <formula1>"select type of tool, Commercial, Tools supplied with product, Tools supplied with part, Basic tools, No tools"</formula1>
    </dataValidation>
  </dataValidations>
  <hyperlinks>
    <hyperlink ref="E2" r:id="rId1" display="https://publications.jrc.ec.europa.eu/repository/handle/JRC128672" xr:uid="{00000000-0004-0000-0100-000000000000}"/>
  </hyperlinks>
  <pageMargins left="0.7" right="0.7" top="0.75" bottom="0.75" header="0.3" footer="0.3"/>
  <pageSetup orientation="portrait" horizontalDpi="90" verticalDpi="9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Template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2024-11-14T11:23:02Z</dcterms:modified>
  <cp:category/>
  <cp:contentStatus/>
</cp:coreProperties>
</file>