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ber\10_Frankfurt UAS\00_Vorlesungen\25WS\Elektrische Messtechnik\Vorlesung\Begleitmaterial 01\"/>
    </mc:Choice>
  </mc:AlternateContent>
  <bookViews>
    <workbookView xWindow="0" yWindow="0" windowWidth="28800" windowHeight="1233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2" i="1" s="1"/>
  <c r="H10" i="1"/>
  <c r="H12" i="1" s="1"/>
  <c r="I10" i="1"/>
  <c r="I12" i="1" s="1"/>
  <c r="S3" i="1" l="1"/>
  <c r="S4" i="1"/>
  <c r="S5" i="1"/>
  <c r="S6" i="1"/>
  <c r="S7" i="1"/>
  <c r="S8" i="1"/>
  <c r="T3" i="1"/>
  <c r="U3" i="1"/>
  <c r="V3" i="1"/>
  <c r="W3" i="1"/>
  <c r="X3" i="1"/>
  <c r="Y3" i="1"/>
  <c r="Z3" i="1"/>
  <c r="AA3" i="1"/>
  <c r="AB3" i="1"/>
  <c r="T4" i="1"/>
  <c r="U4" i="1"/>
  <c r="V4" i="1"/>
  <c r="W4" i="1"/>
  <c r="X4" i="1"/>
  <c r="Y4" i="1"/>
  <c r="Z4" i="1"/>
  <c r="AA4" i="1"/>
  <c r="AB4" i="1"/>
  <c r="T5" i="1"/>
  <c r="U5" i="1"/>
  <c r="V5" i="1"/>
  <c r="W5" i="1"/>
  <c r="X5" i="1"/>
  <c r="Y5" i="1"/>
  <c r="Z5" i="1"/>
  <c r="AA5" i="1"/>
  <c r="AB5" i="1"/>
  <c r="T6" i="1"/>
  <c r="U6" i="1"/>
  <c r="V6" i="1"/>
  <c r="W6" i="1"/>
  <c r="X6" i="1"/>
  <c r="Y6" i="1"/>
  <c r="Z6" i="1"/>
  <c r="AA6" i="1"/>
  <c r="AB6" i="1"/>
  <c r="T7" i="1"/>
  <c r="U7" i="1"/>
  <c r="V7" i="1"/>
  <c r="W7" i="1"/>
  <c r="X7" i="1"/>
  <c r="Y7" i="1"/>
  <c r="Z7" i="1"/>
  <c r="AA7" i="1"/>
  <c r="AB7" i="1"/>
  <c r="T8" i="1"/>
  <c r="U8" i="1"/>
  <c r="V8" i="1"/>
  <c r="W8" i="1"/>
  <c r="X8" i="1"/>
  <c r="Y8" i="1"/>
  <c r="Z8" i="1"/>
  <c r="AA8" i="1"/>
  <c r="AB8" i="1"/>
  <c r="K4" i="1" l="1"/>
  <c r="L4" i="1"/>
  <c r="K5" i="1"/>
  <c r="L5" i="1"/>
  <c r="K6" i="1"/>
  <c r="L6" i="1"/>
  <c r="K7" i="1"/>
  <c r="L7" i="1"/>
  <c r="K8" i="1"/>
  <c r="L8" i="1"/>
  <c r="L3" i="1"/>
  <c r="K3" i="1"/>
  <c r="M6" i="1" l="1"/>
  <c r="M5" i="1"/>
  <c r="M7" i="1"/>
  <c r="M8" i="1"/>
  <c r="M3" i="1"/>
  <c r="M4" i="1"/>
  <c r="P3" i="1" l="1"/>
  <c r="P4" i="1"/>
  <c r="P5" i="1"/>
  <c r="P6" i="1"/>
  <c r="P7" i="1"/>
  <c r="P8" i="1"/>
  <c r="O4" i="1" l="1"/>
  <c r="Q4" i="1" s="1"/>
  <c r="O5" i="1"/>
  <c r="Q5" i="1" s="1"/>
  <c r="O6" i="1"/>
  <c r="Q6" i="1" s="1"/>
  <c r="O7" i="1"/>
  <c r="Q7" i="1" s="1"/>
  <c r="O8" i="1"/>
  <c r="Q8" i="1" s="1"/>
  <c r="O3" i="1"/>
  <c r="Q3" i="1" s="1"/>
  <c r="D10" i="1"/>
  <c r="D12" i="1" s="1"/>
  <c r="F10" i="1" l="1"/>
  <c r="F12" i="1" s="1"/>
  <c r="E10" i="1"/>
  <c r="E12" i="1" s="1"/>
  <c r="C10" i="1"/>
  <c r="C12" i="1" s="1"/>
  <c r="P12" i="1" l="1"/>
  <c r="O12" i="1"/>
  <c r="L12" i="1"/>
  <c r="K12" i="1"/>
  <c r="L10" i="1"/>
  <c r="K10" i="1"/>
  <c r="O10" i="1"/>
  <c r="P10" i="1"/>
  <c r="Q10" i="1" l="1"/>
  <c r="Q12" i="1"/>
  <c r="P14" i="1"/>
  <c r="L14" i="1"/>
  <c r="O14" i="1"/>
  <c r="K14" i="1"/>
  <c r="M12" i="1"/>
  <c r="M10" i="1"/>
  <c r="Q14" i="1" l="1"/>
  <c r="M14" i="1"/>
</calcChain>
</file>

<file path=xl/sharedStrings.xml><?xml version="1.0" encoding="utf-8"?>
<sst xmlns="http://schemas.openxmlformats.org/spreadsheetml/2006/main" count="35" uniqueCount="35">
  <si>
    <t>Grün</t>
  </si>
  <si>
    <t>Weiß</t>
  </si>
  <si>
    <t>Gelb</t>
  </si>
  <si>
    <t>Hellrot</t>
  </si>
  <si>
    <t>Dunkelrot</t>
  </si>
  <si>
    <t>Orange</t>
  </si>
  <si>
    <t>Gruppe 01</t>
  </si>
  <si>
    <t>Gruppe 02</t>
  </si>
  <si>
    <t>Gruppe 03</t>
  </si>
  <si>
    <t>Gruppe 04</t>
  </si>
  <si>
    <t>Gesamtmenge</t>
  </si>
  <si>
    <t>Mittelwert</t>
  </si>
  <si>
    <t>0 bis 5</t>
  </si>
  <si>
    <t>6 bis 10</t>
  </si>
  <si>
    <t>11 bis 15</t>
  </si>
  <si>
    <t>16 bis 20</t>
  </si>
  <si>
    <t>21 bis 25</t>
  </si>
  <si>
    <t>26 bis 30</t>
  </si>
  <si>
    <t>31 bis 35</t>
  </si>
  <si>
    <t>36 bis 40</t>
  </si>
  <si>
    <t>41 bis 45</t>
  </si>
  <si>
    <t>46 bis 50</t>
  </si>
  <si>
    <t>Maximum</t>
  </si>
  <si>
    <t>Minimum</t>
  </si>
  <si>
    <t>Standard-
abweichung</t>
  </si>
  <si>
    <t>Weber</t>
  </si>
  <si>
    <t>Masse / Stück [g]</t>
  </si>
  <si>
    <t>Schwankung der Masse der Tüten auf Basis des Mittelwertes der Masse eines einzelnen Gummibärchens [g]</t>
  </si>
  <si>
    <t>Standard-
abweichung [%]</t>
  </si>
  <si>
    <t>Spanne 
Max-Min</t>
  </si>
  <si>
    <t>Gruppe 05</t>
  </si>
  <si>
    <t>Gruppe 06</t>
  </si>
  <si>
    <t xml:space="preserve">Gummibärchen 
pro Tüte </t>
  </si>
  <si>
    <t>g</t>
  </si>
  <si>
    <t xml:space="preserve">Masse der Tüte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</si>
</sst>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textRotation="9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/>
    </xf>
    <xf numFmtId="0" fontId="1" fillId="0" borderId="1" xfId="0" applyFont="1" applyBorder="1"/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textRotation="90"/>
    </xf>
    <xf numFmtId="0" fontId="1" fillId="2" borderId="12" xfId="0" applyFont="1" applyFill="1" applyBorder="1"/>
    <xf numFmtId="0" fontId="1" fillId="0" borderId="9" xfId="0" applyFont="1" applyBorder="1"/>
    <xf numFmtId="0" fontId="1" fillId="0" borderId="10" xfId="0" applyFont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2" xfId="0" applyFont="1" applyFill="1" applyBorder="1"/>
    <xf numFmtId="0" fontId="1" fillId="2" borderId="11" xfId="0" applyFont="1" applyFill="1" applyBorder="1"/>
    <xf numFmtId="0" fontId="1" fillId="2" borderId="16" xfId="0" applyFont="1" applyFill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2" borderId="17" xfId="0" applyFont="1" applyFill="1" applyBorder="1"/>
    <xf numFmtId="0" fontId="1" fillId="2" borderId="21" xfId="0" applyFont="1" applyFill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2" borderId="22" xfId="0" applyFont="1" applyFill="1" applyBorder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2" borderId="26" xfId="0" applyFont="1" applyFill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2" fontId="1" fillId="0" borderId="8" xfId="0" applyNumberFormat="1" applyFont="1" applyBorder="1" applyAlignment="1">
      <alignment horizontal="center" vertical="center"/>
    </xf>
    <xf numFmtId="2" fontId="1" fillId="2" borderId="11" xfId="0" applyNumberFormat="1" applyFont="1" applyFill="1" applyBorder="1"/>
    <xf numFmtId="2" fontId="1" fillId="0" borderId="8" xfId="0" applyNumberFormat="1" applyFont="1" applyBorder="1"/>
    <xf numFmtId="2" fontId="1" fillId="0" borderId="6" xfId="0" applyNumberFormat="1" applyFont="1" applyBorder="1"/>
    <xf numFmtId="2" fontId="1" fillId="0" borderId="7" xfId="0" applyNumberFormat="1" applyFont="1" applyBorder="1"/>
    <xf numFmtId="164" fontId="1" fillId="0" borderId="8" xfId="0" applyNumberFormat="1" applyFont="1" applyBorder="1"/>
    <xf numFmtId="164" fontId="1" fillId="0" borderId="6" xfId="0" applyNumberFormat="1" applyFont="1" applyBorder="1"/>
    <xf numFmtId="0" fontId="1" fillId="2" borderId="27" xfId="0" applyFont="1" applyFill="1" applyBorder="1" applyAlignment="1">
      <alignment horizontal="center" vertical="center" textRotation="90" wrapText="1"/>
    </xf>
    <xf numFmtId="164" fontId="1" fillId="0" borderId="28" xfId="0" applyNumberFormat="1" applyFont="1" applyBorder="1"/>
    <xf numFmtId="164" fontId="1" fillId="0" borderId="29" xfId="0" applyNumberFormat="1" applyFont="1" applyBorder="1"/>
    <xf numFmtId="164" fontId="1" fillId="0" borderId="30" xfId="0" applyNumberFormat="1" applyFont="1" applyBorder="1"/>
    <xf numFmtId="0" fontId="1" fillId="2" borderId="27" xfId="0" applyFont="1" applyFill="1" applyBorder="1"/>
    <xf numFmtId="164" fontId="1" fillId="0" borderId="31" xfId="0" applyNumberFormat="1" applyFont="1" applyBorder="1"/>
    <xf numFmtId="0" fontId="1" fillId="2" borderId="29" xfId="0" applyFont="1" applyFill="1" applyBorder="1"/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3" borderId="4" xfId="0" applyFont="1" applyFill="1" applyBorder="1"/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164" fontId="1" fillId="0" borderId="13" xfId="0" applyNumberFormat="1" applyFont="1" applyBorder="1"/>
    <xf numFmtId="164" fontId="1" fillId="0" borderId="9" xfId="0" applyNumberFormat="1" applyFont="1" applyBorder="1"/>
    <xf numFmtId="164" fontId="1" fillId="0" borderId="18" xfId="0" applyNumberFormat="1" applyFont="1" applyBorder="1"/>
    <xf numFmtId="164" fontId="1" fillId="0" borderId="23" xfId="0" applyNumberFormat="1" applyFont="1" applyBorder="1"/>
    <xf numFmtId="0" fontId="2" fillId="2" borderId="3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Tabelle1!$B$3</c:f>
              <c:strCache>
                <c:ptCount val="1"/>
                <c:pt idx="0">
                  <c:v>Hellrot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Tabelle1!$S$2:$AB$2</c:f>
              <c:strCache>
                <c:ptCount val="10"/>
                <c:pt idx="0">
                  <c:v>0 bis 5</c:v>
                </c:pt>
                <c:pt idx="1">
                  <c:v>6 bis 10</c:v>
                </c:pt>
                <c:pt idx="2">
                  <c:v>11 bis 15</c:v>
                </c:pt>
                <c:pt idx="3">
                  <c:v>16 bis 20</c:v>
                </c:pt>
                <c:pt idx="4">
                  <c:v>21 bis 25</c:v>
                </c:pt>
                <c:pt idx="5">
                  <c:v>26 bis 30</c:v>
                </c:pt>
                <c:pt idx="6">
                  <c:v>31 bis 35</c:v>
                </c:pt>
                <c:pt idx="7">
                  <c:v>36 bis 40</c:v>
                </c:pt>
                <c:pt idx="8">
                  <c:v>41 bis 45</c:v>
                </c:pt>
                <c:pt idx="9">
                  <c:v>46 bis 50</c:v>
                </c:pt>
              </c:strCache>
            </c:strRef>
          </c:cat>
          <c:val>
            <c:numRef>
              <c:f>Tabelle1!$S$3:$AB$3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0-41A7-8EED-28EB1C2AA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808976"/>
        <c:axId val="1759798992"/>
      </c:barChart>
      <c:catAx>
        <c:axId val="175980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798992"/>
        <c:crosses val="autoZero"/>
        <c:auto val="1"/>
        <c:lblAlgn val="ctr"/>
        <c:lblOffset val="100"/>
        <c:noMultiLvlLbl val="0"/>
      </c:catAx>
      <c:valAx>
        <c:axId val="175979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80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Tabelle1!$B$4</c:f>
              <c:strCache>
                <c:ptCount val="1"/>
                <c:pt idx="0">
                  <c:v>Dunkelrot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Tabelle1!$S$2:$AB$2</c:f>
              <c:strCache>
                <c:ptCount val="10"/>
                <c:pt idx="0">
                  <c:v>0 bis 5</c:v>
                </c:pt>
                <c:pt idx="1">
                  <c:v>6 bis 10</c:v>
                </c:pt>
                <c:pt idx="2">
                  <c:v>11 bis 15</c:v>
                </c:pt>
                <c:pt idx="3">
                  <c:v>16 bis 20</c:v>
                </c:pt>
                <c:pt idx="4">
                  <c:v>21 bis 25</c:v>
                </c:pt>
                <c:pt idx="5">
                  <c:v>26 bis 30</c:v>
                </c:pt>
                <c:pt idx="6">
                  <c:v>31 bis 35</c:v>
                </c:pt>
                <c:pt idx="7">
                  <c:v>36 bis 40</c:v>
                </c:pt>
                <c:pt idx="8">
                  <c:v>41 bis 45</c:v>
                </c:pt>
                <c:pt idx="9">
                  <c:v>46 bis 50</c:v>
                </c:pt>
              </c:strCache>
            </c:strRef>
          </c:cat>
          <c:val>
            <c:numRef>
              <c:f>Tabelle1!$S$4:$AB$4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2-427B-B7EC-0B6F40F44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808976"/>
        <c:axId val="1759798992"/>
      </c:barChart>
      <c:catAx>
        <c:axId val="175980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798992"/>
        <c:crosses val="autoZero"/>
        <c:auto val="1"/>
        <c:lblAlgn val="ctr"/>
        <c:lblOffset val="100"/>
        <c:noMultiLvlLbl val="0"/>
      </c:catAx>
      <c:valAx>
        <c:axId val="175979899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80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Tabelle1!$B$6</c:f>
              <c:strCache>
                <c:ptCount val="1"/>
                <c:pt idx="0">
                  <c:v>Weiß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Tabelle1!$S$2:$AB$2</c:f>
              <c:strCache>
                <c:ptCount val="10"/>
                <c:pt idx="0">
                  <c:v>0 bis 5</c:v>
                </c:pt>
                <c:pt idx="1">
                  <c:v>6 bis 10</c:v>
                </c:pt>
                <c:pt idx="2">
                  <c:v>11 bis 15</c:v>
                </c:pt>
                <c:pt idx="3">
                  <c:v>16 bis 20</c:v>
                </c:pt>
                <c:pt idx="4">
                  <c:v>21 bis 25</c:v>
                </c:pt>
                <c:pt idx="5">
                  <c:v>26 bis 30</c:v>
                </c:pt>
                <c:pt idx="6">
                  <c:v>31 bis 35</c:v>
                </c:pt>
                <c:pt idx="7">
                  <c:v>36 bis 40</c:v>
                </c:pt>
                <c:pt idx="8">
                  <c:v>41 bis 45</c:v>
                </c:pt>
                <c:pt idx="9">
                  <c:v>46 bis 50</c:v>
                </c:pt>
              </c:strCache>
            </c:strRef>
          </c:cat>
          <c:val>
            <c:numRef>
              <c:f>Tabelle1!$S$6:$AB$6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4-42C5-88BB-B58114E6A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808976"/>
        <c:axId val="1759798992"/>
      </c:barChart>
      <c:catAx>
        <c:axId val="175980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798992"/>
        <c:crosses val="autoZero"/>
        <c:auto val="1"/>
        <c:lblAlgn val="ctr"/>
        <c:lblOffset val="100"/>
        <c:noMultiLvlLbl val="0"/>
      </c:catAx>
      <c:valAx>
        <c:axId val="175979899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80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Tabelle1!$B$5</c:f>
              <c:strCache>
                <c:ptCount val="1"/>
                <c:pt idx="0">
                  <c:v>Grün</c:v>
                </c:pt>
              </c:strCache>
            </c:strRef>
          </c:tx>
          <c:spPr>
            <a:solidFill>
              <a:schemeClr val="accent1"/>
            </a:solidFill>
            <a:ln w="28575">
              <a:noFill/>
            </a:ln>
            <a:effectLst/>
          </c:spPr>
          <c:invertIfNegative val="0"/>
          <c:cat>
            <c:strRef>
              <c:f>Tabelle1!$S$2:$AB$2</c:f>
              <c:strCache>
                <c:ptCount val="10"/>
                <c:pt idx="0">
                  <c:v>0 bis 5</c:v>
                </c:pt>
                <c:pt idx="1">
                  <c:v>6 bis 10</c:v>
                </c:pt>
                <c:pt idx="2">
                  <c:v>11 bis 15</c:v>
                </c:pt>
                <c:pt idx="3">
                  <c:v>16 bis 20</c:v>
                </c:pt>
                <c:pt idx="4">
                  <c:v>21 bis 25</c:v>
                </c:pt>
                <c:pt idx="5">
                  <c:v>26 bis 30</c:v>
                </c:pt>
                <c:pt idx="6">
                  <c:v>31 bis 35</c:v>
                </c:pt>
                <c:pt idx="7">
                  <c:v>36 bis 40</c:v>
                </c:pt>
                <c:pt idx="8">
                  <c:v>41 bis 45</c:v>
                </c:pt>
                <c:pt idx="9">
                  <c:v>46 bis 50</c:v>
                </c:pt>
              </c:strCache>
            </c:strRef>
          </c:cat>
          <c:val>
            <c:numRef>
              <c:f>Tabelle1!$S$5:$AB$5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5-4F95-8122-072C7A80E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808976"/>
        <c:axId val="1759798992"/>
      </c:barChart>
      <c:catAx>
        <c:axId val="175980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798992"/>
        <c:crosses val="autoZero"/>
        <c:auto val="1"/>
        <c:lblAlgn val="ctr"/>
        <c:lblOffset val="100"/>
        <c:noMultiLvlLbl val="0"/>
      </c:catAx>
      <c:valAx>
        <c:axId val="175979899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80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Tabelle1!$B$7</c:f>
              <c:strCache>
                <c:ptCount val="1"/>
                <c:pt idx="0">
                  <c:v>Gelb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Tabelle1!$S$2:$AB$2</c:f>
              <c:strCache>
                <c:ptCount val="10"/>
                <c:pt idx="0">
                  <c:v>0 bis 5</c:v>
                </c:pt>
                <c:pt idx="1">
                  <c:v>6 bis 10</c:v>
                </c:pt>
                <c:pt idx="2">
                  <c:v>11 bis 15</c:v>
                </c:pt>
                <c:pt idx="3">
                  <c:v>16 bis 20</c:v>
                </c:pt>
                <c:pt idx="4">
                  <c:v>21 bis 25</c:v>
                </c:pt>
                <c:pt idx="5">
                  <c:v>26 bis 30</c:v>
                </c:pt>
                <c:pt idx="6">
                  <c:v>31 bis 35</c:v>
                </c:pt>
                <c:pt idx="7">
                  <c:v>36 bis 40</c:v>
                </c:pt>
                <c:pt idx="8">
                  <c:v>41 bis 45</c:v>
                </c:pt>
                <c:pt idx="9">
                  <c:v>46 bis 50</c:v>
                </c:pt>
              </c:strCache>
            </c:strRef>
          </c:cat>
          <c:val>
            <c:numRef>
              <c:f>Tabelle1!$S$7:$AB$7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6-49D1-BF06-5DCA4010E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808976"/>
        <c:axId val="1759798992"/>
      </c:barChart>
      <c:catAx>
        <c:axId val="175980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798992"/>
        <c:crosses val="autoZero"/>
        <c:auto val="1"/>
        <c:lblAlgn val="ctr"/>
        <c:lblOffset val="100"/>
        <c:noMultiLvlLbl val="0"/>
      </c:catAx>
      <c:valAx>
        <c:axId val="175979899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80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Tabelle1!$B$8</c:f>
              <c:strCache>
                <c:ptCount val="1"/>
                <c:pt idx="0">
                  <c:v>Orange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Tabelle1!$S$2:$AB$2</c:f>
              <c:strCache>
                <c:ptCount val="10"/>
                <c:pt idx="0">
                  <c:v>0 bis 5</c:v>
                </c:pt>
                <c:pt idx="1">
                  <c:v>6 bis 10</c:v>
                </c:pt>
                <c:pt idx="2">
                  <c:v>11 bis 15</c:v>
                </c:pt>
                <c:pt idx="3">
                  <c:v>16 bis 20</c:v>
                </c:pt>
                <c:pt idx="4">
                  <c:v>21 bis 25</c:v>
                </c:pt>
                <c:pt idx="5">
                  <c:v>26 bis 30</c:v>
                </c:pt>
                <c:pt idx="6">
                  <c:v>31 bis 35</c:v>
                </c:pt>
                <c:pt idx="7">
                  <c:v>36 bis 40</c:v>
                </c:pt>
                <c:pt idx="8">
                  <c:v>41 bis 45</c:v>
                </c:pt>
                <c:pt idx="9">
                  <c:v>46 bis 50</c:v>
                </c:pt>
              </c:strCache>
            </c:strRef>
          </c:cat>
          <c:val>
            <c:numRef>
              <c:f>Tabelle1!$S$8:$AB$8</c:f>
              <c:numCache>
                <c:formatCode>General</c:formatCode>
                <c:ptCount val="10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D-4C20-BDE1-368E944F4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808976"/>
        <c:axId val="1759798992"/>
      </c:barChart>
      <c:catAx>
        <c:axId val="175980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798992"/>
        <c:crosses val="autoZero"/>
        <c:auto val="1"/>
        <c:lblAlgn val="ctr"/>
        <c:lblOffset val="100"/>
        <c:noMultiLvlLbl val="0"/>
      </c:catAx>
      <c:valAx>
        <c:axId val="175979899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80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11</xdr:row>
      <xdr:rowOff>9525</xdr:rowOff>
    </xdr:from>
    <xdr:to>
      <xdr:col>25</xdr:col>
      <xdr:colOff>514350</xdr:colOff>
      <xdr:row>26</xdr:row>
      <xdr:rowOff>85725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10583</xdr:colOff>
      <xdr:row>26</xdr:row>
      <xdr:rowOff>116416</xdr:rowOff>
    </xdr:from>
    <xdr:to>
      <xdr:col>25</xdr:col>
      <xdr:colOff>515408</xdr:colOff>
      <xdr:row>43</xdr:row>
      <xdr:rowOff>116417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11</xdr:row>
      <xdr:rowOff>0</xdr:rowOff>
    </xdr:from>
    <xdr:to>
      <xdr:col>32</xdr:col>
      <xdr:colOff>361950</xdr:colOff>
      <xdr:row>26</xdr:row>
      <xdr:rowOff>76200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10584</xdr:colOff>
      <xdr:row>43</xdr:row>
      <xdr:rowOff>179917</xdr:rowOff>
    </xdr:from>
    <xdr:to>
      <xdr:col>25</xdr:col>
      <xdr:colOff>515409</xdr:colOff>
      <xdr:row>59</xdr:row>
      <xdr:rowOff>21167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10583</xdr:colOff>
      <xdr:row>26</xdr:row>
      <xdr:rowOff>126999</xdr:rowOff>
    </xdr:from>
    <xdr:to>
      <xdr:col>32</xdr:col>
      <xdr:colOff>372533</xdr:colOff>
      <xdr:row>43</xdr:row>
      <xdr:rowOff>137583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539750</xdr:colOff>
      <xdr:row>43</xdr:row>
      <xdr:rowOff>169333</xdr:rowOff>
    </xdr:from>
    <xdr:to>
      <xdr:col>32</xdr:col>
      <xdr:colOff>319617</xdr:colOff>
      <xdr:row>58</xdr:row>
      <xdr:rowOff>179917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3"/>
  <sheetViews>
    <sheetView tabSelected="1" zoomScale="90" zoomScaleNormal="90" workbookViewId="0"/>
  </sheetViews>
  <sheetFormatPr baseColWidth="10" defaultRowHeight="14.5" outlineLevelRow="1" outlineLevelCol="1" x14ac:dyDescent="0.35"/>
  <cols>
    <col min="1" max="1" width="2.7265625" customWidth="1"/>
    <col min="2" max="2" width="27" customWidth="1"/>
    <col min="3" max="9" width="8.7265625" customWidth="1"/>
    <col min="10" max="10" width="1.54296875" customWidth="1"/>
    <col min="11" max="13" width="9.54296875" customWidth="1"/>
    <col min="14" max="14" width="1.54296875" customWidth="1"/>
    <col min="15" max="15" width="14.7265625" customWidth="1"/>
    <col min="16" max="17" width="9.26953125" customWidth="1"/>
    <col min="18" max="18" width="11.453125" customWidth="1" outlineLevel="1"/>
    <col min="19" max="28" width="8.7265625" customWidth="1" outlineLevel="1"/>
    <col min="29" max="34" width="11.453125" customWidth="1" outlineLevel="1"/>
  </cols>
  <sheetData>
    <row r="1" spans="2:28" ht="24" thickBot="1" x14ac:dyDescent="0.6">
      <c r="B1" s="6" t="s">
        <v>34</v>
      </c>
      <c r="C1" s="59">
        <v>175</v>
      </c>
      <c r="D1" s="6" t="s">
        <v>33</v>
      </c>
    </row>
    <row r="2" spans="2:28" s="2" customFormat="1" ht="130.5" customHeight="1" thickBot="1" x14ac:dyDescent="0.4">
      <c r="B2" s="10" t="s">
        <v>32</v>
      </c>
      <c r="C2" s="11" t="s">
        <v>25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30</v>
      </c>
      <c r="I2" s="8" t="s">
        <v>31</v>
      </c>
      <c r="J2" s="14"/>
      <c r="K2" s="11" t="s">
        <v>23</v>
      </c>
      <c r="L2" s="8" t="s">
        <v>22</v>
      </c>
      <c r="M2" s="58" t="s">
        <v>29</v>
      </c>
      <c r="N2" s="14"/>
      <c r="O2" s="11" t="s">
        <v>11</v>
      </c>
      <c r="P2" s="57" t="s">
        <v>24</v>
      </c>
      <c r="Q2" s="50" t="s">
        <v>28</v>
      </c>
      <c r="S2" s="11" t="s">
        <v>12</v>
      </c>
      <c r="T2" s="8" t="s">
        <v>13</v>
      </c>
      <c r="U2" s="8" t="s">
        <v>14</v>
      </c>
      <c r="V2" s="8" t="s">
        <v>15</v>
      </c>
      <c r="W2" s="8" t="s">
        <v>16</v>
      </c>
      <c r="X2" s="8" t="s">
        <v>17</v>
      </c>
      <c r="Y2" s="8" t="s">
        <v>18</v>
      </c>
      <c r="Z2" s="8" t="s">
        <v>19</v>
      </c>
      <c r="AA2" s="8" t="s">
        <v>20</v>
      </c>
      <c r="AB2" s="9" t="s">
        <v>21</v>
      </c>
    </row>
    <row r="3" spans="2:28" s="1" customFormat="1" ht="23.5" x14ac:dyDescent="0.55000000000000004">
      <c r="B3" s="6" t="s">
        <v>3</v>
      </c>
      <c r="C3" s="60">
        <v>14</v>
      </c>
      <c r="D3" s="61">
        <v>18</v>
      </c>
      <c r="E3" s="61">
        <v>11</v>
      </c>
      <c r="F3" s="61">
        <v>15</v>
      </c>
      <c r="G3" s="61">
        <v>9</v>
      </c>
      <c r="H3" s="61">
        <v>9</v>
      </c>
      <c r="I3" s="61">
        <v>11</v>
      </c>
      <c r="J3" s="22"/>
      <c r="K3" s="23">
        <f t="shared" ref="K3:K8" si="0">MIN(C3:I3)</f>
        <v>9</v>
      </c>
      <c r="L3" s="24">
        <f t="shared" ref="L3:L8" si="1">MAX(C3:I3)</f>
        <v>18</v>
      </c>
      <c r="M3" s="25">
        <f>L3-K3</f>
        <v>9</v>
      </c>
      <c r="N3" s="22"/>
      <c r="O3" s="66">
        <f t="shared" ref="O3:O8" si="2">AVERAGE(C3:I3)</f>
        <v>12.428571428571429</v>
      </c>
      <c r="P3" s="24">
        <f t="shared" ref="P3:P8" si="3">_xlfn.STDEV.P(C3:I3)</f>
        <v>3.1102201510110343</v>
      </c>
      <c r="Q3" s="51">
        <f>100*P3/O3</f>
        <v>25.024759835720964</v>
      </c>
      <c r="S3" s="7">
        <f t="shared" ref="S3:S8" si="4">COUNTIF(C3:I3,"&gt;0")-COUNTIF(C3:I3,"&gt;5")</f>
        <v>0</v>
      </c>
      <c r="T3" s="7">
        <f t="shared" ref="T3:T8" si="5">COUNTIF(C3:I3,"&gt;5")-COUNTIF(C3:I3,"&gt;10")</f>
        <v>2</v>
      </c>
      <c r="U3" s="7">
        <f t="shared" ref="U3:U8" si="6">COUNTIF(C3:I3,"&gt;10")-COUNTIF(C3:I3,"&gt;15")</f>
        <v>4</v>
      </c>
      <c r="V3" s="7">
        <f t="shared" ref="V3:V8" si="7">COUNTIF(C3:I3,"&gt;15")-COUNTIF(C3:I3,"&gt;20")</f>
        <v>1</v>
      </c>
      <c r="W3" s="7">
        <f t="shared" ref="W3:W8" si="8">COUNTIF(C3:I3,"&gt;20")-COUNTIF(C3:I3,"&gt;25")</f>
        <v>0</v>
      </c>
      <c r="X3" s="7">
        <f t="shared" ref="X3:X8" si="9">COUNTIF(C3:I3,"&gt;25")-COUNTIF(C3:I3,"&gt;30")</f>
        <v>0</v>
      </c>
      <c r="Y3" s="7">
        <f t="shared" ref="Y3:Y8" si="10">COUNTIF(C3:I3,"&gt;30")-COUNTIF(C3:I3,"&gt;35")</f>
        <v>0</v>
      </c>
      <c r="Z3" s="7">
        <f t="shared" ref="Z3:Z8" si="11">COUNTIF(C3:I3,"&gt;35")-COUNTIF(C3:I3,"&gt;40")</f>
        <v>0</v>
      </c>
      <c r="AA3" s="7">
        <f t="shared" ref="AA3:AA8" si="12">COUNTIF(C3:I3,"&gt;40")-COUNTIF(C3:I3,"&gt;45")</f>
        <v>0</v>
      </c>
      <c r="AB3" s="7">
        <f t="shared" ref="AB3:AB8" si="13">COUNTIF(C3:I3,"&gt;45")-COUNTIF(C3:I3,"&gt;50")</f>
        <v>0</v>
      </c>
    </row>
    <row r="4" spans="2:28" s="1" customFormat="1" ht="23.5" x14ac:dyDescent="0.55000000000000004">
      <c r="B4" s="5" t="s">
        <v>4</v>
      </c>
      <c r="C4" s="62">
        <v>14</v>
      </c>
      <c r="D4" s="63">
        <v>14</v>
      </c>
      <c r="E4" s="63">
        <v>15</v>
      </c>
      <c r="F4" s="63">
        <v>12</v>
      </c>
      <c r="G4" s="63">
        <v>13</v>
      </c>
      <c r="H4" s="63">
        <v>13</v>
      </c>
      <c r="I4" s="63">
        <v>19</v>
      </c>
      <c r="J4" s="15"/>
      <c r="K4" s="16">
        <f t="shared" si="0"/>
        <v>12</v>
      </c>
      <c r="L4" s="12">
        <f t="shared" si="1"/>
        <v>19</v>
      </c>
      <c r="M4" s="17">
        <f t="shared" ref="M4:M8" si="14">L4-K4</f>
        <v>7</v>
      </c>
      <c r="N4" s="15"/>
      <c r="O4" s="67">
        <f t="shared" si="2"/>
        <v>14.285714285714286</v>
      </c>
      <c r="P4" s="12">
        <f t="shared" si="3"/>
        <v>2.1189138534559038</v>
      </c>
      <c r="Q4" s="52">
        <f t="shared" ref="Q4:Q8" si="15">100*P4/O4</f>
        <v>14.832396974191326</v>
      </c>
      <c r="S4" s="7">
        <f t="shared" si="4"/>
        <v>0</v>
      </c>
      <c r="T4" s="7">
        <f t="shared" si="5"/>
        <v>0</v>
      </c>
      <c r="U4" s="7">
        <f t="shared" si="6"/>
        <v>6</v>
      </c>
      <c r="V4" s="7">
        <f t="shared" si="7"/>
        <v>1</v>
      </c>
      <c r="W4" s="7">
        <f t="shared" si="8"/>
        <v>0</v>
      </c>
      <c r="X4" s="7">
        <f t="shared" si="9"/>
        <v>0</v>
      </c>
      <c r="Y4" s="7">
        <f t="shared" si="10"/>
        <v>0</v>
      </c>
      <c r="Z4" s="7">
        <f t="shared" si="11"/>
        <v>0</v>
      </c>
      <c r="AA4" s="7">
        <f t="shared" si="12"/>
        <v>0</v>
      </c>
      <c r="AB4" s="7">
        <f t="shared" si="13"/>
        <v>0</v>
      </c>
    </row>
    <row r="5" spans="2:28" s="1" customFormat="1" ht="23.5" x14ac:dyDescent="0.55000000000000004">
      <c r="B5" s="5" t="s">
        <v>0</v>
      </c>
      <c r="C5" s="62">
        <v>14</v>
      </c>
      <c r="D5" s="63">
        <v>19</v>
      </c>
      <c r="E5" s="63">
        <v>15</v>
      </c>
      <c r="F5" s="63">
        <v>21</v>
      </c>
      <c r="G5" s="63">
        <v>13</v>
      </c>
      <c r="H5" s="63">
        <v>13</v>
      </c>
      <c r="I5" s="63">
        <v>15</v>
      </c>
      <c r="J5" s="15"/>
      <c r="K5" s="16">
        <f t="shared" si="0"/>
        <v>13</v>
      </c>
      <c r="L5" s="12">
        <f t="shared" si="1"/>
        <v>21</v>
      </c>
      <c r="M5" s="17">
        <f t="shared" si="14"/>
        <v>8</v>
      </c>
      <c r="N5" s="15"/>
      <c r="O5" s="67">
        <f t="shared" si="2"/>
        <v>15.714285714285714</v>
      </c>
      <c r="P5" s="12">
        <f t="shared" si="3"/>
        <v>2.8642768079662031</v>
      </c>
      <c r="Q5" s="52">
        <f t="shared" si="15"/>
        <v>18.227216050694022</v>
      </c>
      <c r="S5" s="7">
        <f t="shared" si="4"/>
        <v>0</v>
      </c>
      <c r="T5" s="7">
        <f t="shared" si="5"/>
        <v>0</v>
      </c>
      <c r="U5" s="7">
        <f t="shared" si="6"/>
        <v>5</v>
      </c>
      <c r="V5" s="7">
        <f t="shared" si="7"/>
        <v>1</v>
      </c>
      <c r="W5" s="7">
        <f t="shared" si="8"/>
        <v>1</v>
      </c>
      <c r="X5" s="7">
        <f t="shared" si="9"/>
        <v>0</v>
      </c>
      <c r="Y5" s="7">
        <f t="shared" si="10"/>
        <v>0</v>
      </c>
      <c r="Z5" s="7">
        <f t="shared" si="11"/>
        <v>0</v>
      </c>
      <c r="AA5" s="7">
        <f t="shared" si="12"/>
        <v>0</v>
      </c>
      <c r="AB5" s="7">
        <f t="shared" si="13"/>
        <v>0</v>
      </c>
    </row>
    <row r="6" spans="2:28" s="1" customFormat="1" ht="23.5" x14ac:dyDescent="0.55000000000000004">
      <c r="B6" s="5" t="s">
        <v>1</v>
      </c>
      <c r="C6" s="62">
        <v>11</v>
      </c>
      <c r="D6" s="63">
        <v>5</v>
      </c>
      <c r="E6" s="63">
        <v>13</v>
      </c>
      <c r="F6" s="63">
        <v>8</v>
      </c>
      <c r="G6" s="63">
        <v>10</v>
      </c>
      <c r="H6" s="63">
        <v>10</v>
      </c>
      <c r="I6" s="63">
        <v>14</v>
      </c>
      <c r="J6" s="15"/>
      <c r="K6" s="16">
        <f t="shared" si="0"/>
        <v>5</v>
      </c>
      <c r="L6" s="12">
        <f t="shared" si="1"/>
        <v>14</v>
      </c>
      <c r="M6" s="17">
        <f t="shared" si="14"/>
        <v>9</v>
      </c>
      <c r="N6" s="15"/>
      <c r="O6" s="67">
        <f t="shared" si="2"/>
        <v>10.142857142857142</v>
      </c>
      <c r="P6" s="12">
        <f t="shared" si="3"/>
        <v>2.7994168488950608</v>
      </c>
      <c r="Q6" s="52">
        <f t="shared" si="15"/>
        <v>27.59988442572595</v>
      </c>
      <c r="S6" s="7">
        <f t="shared" si="4"/>
        <v>1</v>
      </c>
      <c r="T6" s="7">
        <f t="shared" si="5"/>
        <v>3</v>
      </c>
      <c r="U6" s="7">
        <f t="shared" si="6"/>
        <v>3</v>
      </c>
      <c r="V6" s="7">
        <f t="shared" si="7"/>
        <v>0</v>
      </c>
      <c r="W6" s="7">
        <f t="shared" si="8"/>
        <v>0</v>
      </c>
      <c r="X6" s="7">
        <f t="shared" si="9"/>
        <v>0</v>
      </c>
      <c r="Y6" s="7">
        <f t="shared" si="10"/>
        <v>0</v>
      </c>
      <c r="Z6" s="7">
        <f t="shared" si="11"/>
        <v>0</v>
      </c>
      <c r="AA6" s="7">
        <f t="shared" si="12"/>
        <v>0</v>
      </c>
      <c r="AB6" s="7">
        <f t="shared" si="13"/>
        <v>0</v>
      </c>
    </row>
    <row r="7" spans="2:28" s="1" customFormat="1" ht="23.5" x14ac:dyDescent="0.55000000000000004">
      <c r="B7" s="5" t="s">
        <v>2</v>
      </c>
      <c r="C7" s="62">
        <v>16</v>
      </c>
      <c r="D7" s="63">
        <v>13</v>
      </c>
      <c r="E7" s="63">
        <v>10</v>
      </c>
      <c r="F7" s="63">
        <v>10</v>
      </c>
      <c r="G7" s="63">
        <v>16</v>
      </c>
      <c r="H7" s="63">
        <v>16</v>
      </c>
      <c r="I7" s="63">
        <v>12</v>
      </c>
      <c r="J7" s="15"/>
      <c r="K7" s="16">
        <f t="shared" si="0"/>
        <v>10</v>
      </c>
      <c r="L7" s="12">
        <f t="shared" si="1"/>
        <v>16</v>
      </c>
      <c r="M7" s="17">
        <f t="shared" si="14"/>
        <v>6</v>
      </c>
      <c r="N7" s="15"/>
      <c r="O7" s="67">
        <f t="shared" si="2"/>
        <v>13.285714285714286</v>
      </c>
      <c r="P7" s="12">
        <f t="shared" si="3"/>
        <v>2.5475077857324298</v>
      </c>
      <c r="Q7" s="52">
        <f t="shared" si="15"/>
        <v>19.174789785082805</v>
      </c>
      <c r="S7" s="7">
        <f t="shared" si="4"/>
        <v>0</v>
      </c>
      <c r="T7" s="7">
        <f t="shared" si="5"/>
        <v>2</v>
      </c>
      <c r="U7" s="7">
        <f t="shared" si="6"/>
        <v>2</v>
      </c>
      <c r="V7" s="7">
        <f t="shared" si="7"/>
        <v>3</v>
      </c>
      <c r="W7" s="7">
        <f t="shared" si="8"/>
        <v>0</v>
      </c>
      <c r="X7" s="7">
        <f t="shared" si="9"/>
        <v>0</v>
      </c>
      <c r="Y7" s="7">
        <f t="shared" si="10"/>
        <v>0</v>
      </c>
      <c r="Z7" s="7">
        <f t="shared" si="11"/>
        <v>0</v>
      </c>
      <c r="AA7" s="7">
        <f t="shared" si="12"/>
        <v>0</v>
      </c>
      <c r="AB7" s="7">
        <f t="shared" si="13"/>
        <v>0</v>
      </c>
    </row>
    <row r="8" spans="2:28" s="1" customFormat="1" ht="24" thickBot="1" x14ac:dyDescent="0.6">
      <c r="B8" s="26" t="s">
        <v>5</v>
      </c>
      <c r="C8" s="64">
        <v>9</v>
      </c>
      <c r="D8" s="65">
        <v>9</v>
      </c>
      <c r="E8" s="65">
        <v>13</v>
      </c>
      <c r="F8" s="65">
        <v>10</v>
      </c>
      <c r="G8" s="65">
        <v>17</v>
      </c>
      <c r="H8" s="65">
        <v>17</v>
      </c>
      <c r="I8" s="65">
        <v>7</v>
      </c>
      <c r="J8" s="27"/>
      <c r="K8" s="28">
        <f t="shared" si="0"/>
        <v>7</v>
      </c>
      <c r="L8" s="29">
        <f t="shared" si="1"/>
        <v>17</v>
      </c>
      <c r="M8" s="30">
        <f t="shared" si="14"/>
        <v>10</v>
      </c>
      <c r="N8" s="27"/>
      <c r="O8" s="68">
        <f t="shared" si="2"/>
        <v>11.714285714285714</v>
      </c>
      <c r="P8" s="29">
        <f t="shared" si="3"/>
        <v>3.7307328163430271</v>
      </c>
      <c r="Q8" s="53">
        <f t="shared" si="15"/>
        <v>31.847719163903893</v>
      </c>
      <c r="S8" s="7">
        <f t="shared" si="4"/>
        <v>0</v>
      </c>
      <c r="T8" s="7">
        <f t="shared" si="5"/>
        <v>4</v>
      </c>
      <c r="U8" s="7">
        <f t="shared" si="6"/>
        <v>1</v>
      </c>
      <c r="V8" s="7">
        <f t="shared" si="7"/>
        <v>2</v>
      </c>
      <c r="W8" s="7">
        <f t="shared" si="8"/>
        <v>0</v>
      </c>
      <c r="X8" s="7">
        <f t="shared" si="9"/>
        <v>0</v>
      </c>
      <c r="Y8" s="7">
        <f t="shared" si="10"/>
        <v>0</v>
      </c>
      <c r="Z8" s="7">
        <f t="shared" si="11"/>
        <v>0</v>
      </c>
      <c r="AA8" s="7">
        <f t="shared" si="12"/>
        <v>0</v>
      </c>
      <c r="AB8" s="7">
        <f t="shared" si="13"/>
        <v>0</v>
      </c>
    </row>
    <row r="9" spans="2:28" s="1" customFormat="1" ht="5.25" customHeight="1" thickBot="1" x14ac:dyDescent="0.6">
      <c r="B9" s="20"/>
      <c r="C9" s="38"/>
      <c r="D9" s="39"/>
      <c r="E9" s="39"/>
      <c r="F9" s="39"/>
      <c r="G9" s="39"/>
      <c r="H9" s="39"/>
      <c r="I9" s="39"/>
      <c r="J9" s="21"/>
      <c r="K9" s="40"/>
      <c r="L9" s="41"/>
      <c r="M9" s="42"/>
      <c r="N9" s="21"/>
      <c r="O9" s="40"/>
      <c r="P9" s="41"/>
      <c r="Q9" s="54"/>
    </row>
    <row r="10" spans="2:28" s="1" customFormat="1" ht="24" thickBot="1" x14ac:dyDescent="0.6">
      <c r="B10" s="31" t="s">
        <v>10</v>
      </c>
      <c r="C10" s="32">
        <f>SUM(C3:C8)</f>
        <v>78</v>
      </c>
      <c r="D10" s="33">
        <f>SUM(D3:D8)</f>
        <v>78</v>
      </c>
      <c r="E10" s="33">
        <f>SUM(E3:E8)</f>
        <v>77</v>
      </c>
      <c r="F10" s="33">
        <f t="shared" ref="F10:I10" si="16">SUM(F3:F8)</f>
        <v>76</v>
      </c>
      <c r="G10" s="33">
        <f t="shared" si="16"/>
        <v>78</v>
      </c>
      <c r="H10" s="33">
        <f t="shared" si="16"/>
        <v>78</v>
      </c>
      <c r="I10" s="33">
        <f t="shared" si="16"/>
        <v>78</v>
      </c>
      <c r="J10" s="34"/>
      <c r="K10" s="35">
        <f>MIN(C10:I10)</f>
        <v>76</v>
      </c>
      <c r="L10" s="36">
        <f>MAX(C10:I10)</f>
        <v>78</v>
      </c>
      <c r="M10" s="37">
        <f t="shared" ref="M10" si="17">L10-K10</f>
        <v>2</v>
      </c>
      <c r="N10" s="34"/>
      <c r="O10" s="69">
        <f>AVERAGE(C10:I10)</f>
        <v>77.571428571428569</v>
      </c>
      <c r="P10" s="36">
        <f>_xlfn.STDEV.P(C10:I10)</f>
        <v>0.72843135908468359</v>
      </c>
      <c r="Q10" s="55">
        <f>100*(P10/O10)</f>
        <v>0.93904595093789789</v>
      </c>
    </row>
    <row r="11" spans="2:28" s="1" customFormat="1" ht="5.25" customHeight="1" thickBot="1" x14ac:dyDescent="0.6">
      <c r="B11" s="5"/>
      <c r="C11" s="13"/>
      <c r="D11" s="4"/>
      <c r="E11" s="4"/>
      <c r="F11" s="4"/>
      <c r="G11" s="4"/>
      <c r="H11" s="4"/>
      <c r="I11" s="4"/>
      <c r="J11" s="15"/>
      <c r="K11" s="18"/>
      <c r="L11" s="3"/>
      <c r="M11" s="19"/>
      <c r="N11" s="15"/>
      <c r="O11" s="18"/>
      <c r="P11" s="3"/>
      <c r="Q11" s="56"/>
    </row>
    <row r="12" spans="2:28" ht="24" thickBot="1" x14ac:dyDescent="0.6">
      <c r="B12" s="20" t="s">
        <v>26</v>
      </c>
      <c r="C12" s="43">
        <f>$C$1/C10</f>
        <v>2.2435897435897436</v>
      </c>
      <c r="D12" s="43">
        <f t="shared" ref="D12:I12" si="18">$C$1/D10</f>
        <v>2.2435897435897436</v>
      </c>
      <c r="E12" s="43">
        <f t="shared" si="18"/>
        <v>2.2727272727272729</v>
      </c>
      <c r="F12" s="43">
        <f t="shared" si="18"/>
        <v>2.3026315789473686</v>
      </c>
      <c r="G12" s="43">
        <f t="shared" si="18"/>
        <v>2.2435897435897436</v>
      </c>
      <c r="H12" s="43">
        <f t="shared" si="18"/>
        <v>2.2435897435897436</v>
      </c>
      <c r="I12" s="43">
        <f t="shared" si="18"/>
        <v>2.2435897435897436</v>
      </c>
      <c r="J12" s="44"/>
      <c r="K12" s="45">
        <f>MIN(C12:I12)</f>
        <v>2.2435897435897436</v>
      </c>
      <c r="L12" s="46">
        <f>MAX(C12:I12)</f>
        <v>2.3026315789473686</v>
      </c>
      <c r="M12" s="47">
        <f t="shared" ref="M12:M14" si="19">L12-K12</f>
        <v>5.9041835357624972E-2</v>
      </c>
      <c r="N12" s="44"/>
      <c r="O12" s="45">
        <f>AVERAGE(C12:I12)</f>
        <v>2.2561867956604802</v>
      </c>
      <c r="P12" s="46">
        <f>_xlfn.STDEV.P(C12:I12)</f>
        <v>2.1461373543206701E-2</v>
      </c>
      <c r="Q12" s="55">
        <f>100*(P12/O12)</f>
        <v>0.95122325795387253</v>
      </c>
    </row>
    <row r="13" spans="2:28" ht="13.5" customHeight="1" outlineLevel="1" thickBot="1" x14ac:dyDescent="0.4">
      <c r="F13">
        <v>1</v>
      </c>
    </row>
    <row r="14" spans="2:28" ht="24" customHeight="1" outlineLevel="1" thickBot="1" x14ac:dyDescent="0.6">
      <c r="B14" s="70" t="s">
        <v>27</v>
      </c>
      <c r="C14" s="71"/>
      <c r="D14" s="71"/>
      <c r="E14" s="71"/>
      <c r="F14" s="71"/>
      <c r="G14" s="71"/>
      <c r="H14" s="71"/>
      <c r="I14" s="71"/>
      <c r="J14" s="44"/>
      <c r="K14" s="48">
        <f>K10*$O$12</f>
        <v>171.4701964701965</v>
      </c>
      <c r="L14" s="49">
        <f>L10*$O$12</f>
        <v>175.98257006151746</v>
      </c>
      <c r="M14" s="47">
        <f t="shared" si="19"/>
        <v>4.5123735913209657</v>
      </c>
      <c r="N14" s="44"/>
      <c r="O14" s="48">
        <f>O10*$O$12</f>
        <v>175.01563286337725</v>
      </c>
      <c r="P14" s="49">
        <f>P10*$O$12</f>
        <v>1.643477213911881</v>
      </c>
      <c r="Q14" s="55">
        <f>100*(P14/O14)</f>
        <v>0.93904595093789789</v>
      </c>
    </row>
    <row r="15" spans="2:28" ht="13.5" customHeight="1" outlineLevel="1" x14ac:dyDescent="0.35"/>
    <row r="16" spans="2:28" ht="13.5" customHeight="1" outlineLevel="1" x14ac:dyDescent="0.35"/>
    <row r="17" ht="13.5" customHeight="1" outlineLevel="1" x14ac:dyDescent="0.35"/>
    <row r="18" ht="13.5" customHeight="1" outlineLevel="1" x14ac:dyDescent="0.35"/>
    <row r="19" ht="13.5" customHeight="1" outlineLevel="1" x14ac:dyDescent="0.35"/>
    <row r="20" ht="13.5" customHeight="1" outlineLevel="1" x14ac:dyDescent="0.35"/>
    <row r="21" ht="13.5" customHeight="1" outlineLevel="1" x14ac:dyDescent="0.35"/>
    <row r="22" ht="13.5" customHeight="1" outlineLevel="1" x14ac:dyDescent="0.35"/>
    <row r="23" ht="13.5" customHeight="1" outlineLevel="1" x14ac:dyDescent="0.35"/>
    <row r="24" ht="13.5" customHeight="1" outlineLevel="1" x14ac:dyDescent="0.35"/>
    <row r="25" ht="13.5" customHeight="1" outlineLevel="1" x14ac:dyDescent="0.35"/>
    <row r="26" ht="13.5" customHeight="1" outlineLevel="1" x14ac:dyDescent="0.35"/>
    <row r="27" ht="13.5" customHeight="1" outlineLevel="1" x14ac:dyDescent="0.35"/>
    <row r="28" ht="13.5" customHeight="1" outlineLevel="1" x14ac:dyDescent="0.35"/>
    <row r="29" ht="13.5" customHeight="1" outlineLevel="1" x14ac:dyDescent="0.35"/>
    <row r="30" ht="13.5" customHeight="1" outlineLevel="1" x14ac:dyDescent="0.35"/>
    <row r="31" ht="13.5" customHeight="1" outlineLevel="1" x14ac:dyDescent="0.35"/>
    <row r="32" ht="13.5" customHeight="1" outlineLevel="1" x14ac:dyDescent="0.35"/>
    <row r="33" ht="13.5" customHeight="1" outlineLevel="1" x14ac:dyDescent="0.35"/>
    <row r="34" ht="13.5" customHeight="1" outlineLevel="1" x14ac:dyDescent="0.35"/>
    <row r="35" ht="13.5" customHeight="1" outlineLevel="1" x14ac:dyDescent="0.35"/>
    <row r="36" ht="13.5" customHeight="1" outlineLevel="1" x14ac:dyDescent="0.35"/>
    <row r="37" ht="13.5" customHeight="1" outlineLevel="1" x14ac:dyDescent="0.35"/>
    <row r="38" ht="13.5" customHeight="1" outlineLevel="1" x14ac:dyDescent="0.35"/>
    <row r="39" ht="13.5" customHeight="1" outlineLevel="1" x14ac:dyDescent="0.35"/>
    <row r="40" ht="13.5" customHeight="1" outlineLevel="1" x14ac:dyDescent="0.35"/>
    <row r="41" ht="13.5" customHeight="1" outlineLevel="1" x14ac:dyDescent="0.35"/>
    <row r="42" ht="13.5" customHeight="1" outlineLevel="1" x14ac:dyDescent="0.35"/>
    <row r="43" ht="13.5" customHeight="1" outlineLevel="1" x14ac:dyDescent="0.35"/>
  </sheetData>
  <mergeCells count="1">
    <mergeCell ref="B14:I1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Weber</dc:creator>
  <cp:lastModifiedBy>Peter Weber</cp:lastModifiedBy>
  <dcterms:created xsi:type="dcterms:W3CDTF">2021-10-20T11:33:09Z</dcterms:created>
  <dcterms:modified xsi:type="dcterms:W3CDTF">2025-10-20T05:38:40Z</dcterms:modified>
</cp:coreProperties>
</file>